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4\modelli 2024\modelli IV trimestre 2024\"/>
    </mc:Choice>
  </mc:AlternateContent>
  <xr:revisionPtr revIDLastSave="0" documentId="13_ncr:1_{BB1F30F1-17C7-4E49-95E5-5F13E4CCF9F2}" xr6:coauthVersionLast="47" xr6:coauthVersionMax="47" xr10:uidLastSave="{00000000-0000-0000-0000-000000000000}"/>
  <workbookProtection workbookAlgorithmName="SHA-512" workbookHashValue="hSvjQob9dSGST3unlT3ebRDacbmD/1nR1bm/dQ7P+PqyEWwa2CfQTOWT4KrjdInNf/GpgLoupmyy5aEclUHcew==" workbookSaltValue="3sNKvvH0RwBnyczmPf/gDQ==" workbookSpinCount="100000" lockStructure="1"/>
  <bookViews>
    <workbookView xWindow="-120" yWindow="-120" windowWidth="29040" windowHeight="15720" tabRatio="764" xr2:uid="{00000000-000D-0000-FFFF-FFFF00000000}"/>
  </bookViews>
  <sheets>
    <sheet name="Anagrafica" sheetId="34" r:id="rId1"/>
    <sheet name="comma 5.1 b) " sheetId="17" r:id="rId2"/>
    <sheet name="comma 6.1 a), b), d) " sheetId="24" r:id="rId3"/>
    <sheet name="art. 7" sheetId="31" r:id="rId4"/>
    <sheet name="RIEPILOGO" sheetId="32" r:id="rId5"/>
  </sheets>
  <definedNames>
    <definedName name="_AMO_UniqueIdentifier" hidden="1">"'166afab7-689c-49fc-b37d-837435bfdc1b'"</definedName>
    <definedName name="_xlnm.Print_Area" localSheetId="3">'art. 7'!$A$1:$O$45</definedName>
    <definedName name="_xlnm.Print_Area" localSheetId="1">'comma 5.1 b) '!$A$1:$I$39</definedName>
    <definedName name="_xlnm.Print_Area" localSheetId="2">'comma 6.1 a), b), d) '!$A$1:$L$51</definedName>
    <definedName name="_xlnm.Print_Area" localSheetId="4">RIEPILOGO!$A$1:$C$16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7" l="1"/>
  <c r="E21" i="17"/>
  <c r="B21" i="17"/>
  <c r="H16" i="17"/>
  <c r="H26" i="17" s="1"/>
  <c r="E16" i="17"/>
  <c r="E26" i="17" s="1"/>
  <c r="B12" i="17"/>
  <c r="B22" i="17" s="1"/>
  <c r="H13" i="17"/>
  <c r="H23" i="17"/>
  <c r="E23" i="17"/>
  <c r="C8" i="24"/>
  <c r="C22" i="24" s="1"/>
  <c r="L11" i="31"/>
  <c r="A41" i="24"/>
  <c r="A43" i="24"/>
  <c r="A42" i="24"/>
  <c r="C46" i="24"/>
  <c r="A5" i="24"/>
  <c r="A7" i="31"/>
  <c r="L22" i="31"/>
  <c r="L31" i="31"/>
  <c r="L39" i="31"/>
  <c r="A5" i="32"/>
  <c r="F25" i="17"/>
  <c r="B25" i="17"/>
  <c r="C25" i="17"/>
  <c r="I15" i="17"/>
  <c r="F15" i="17"/>
  <c r="C15" i="17"/>
  <c r="B15" i="17"/>
  <c r="O26" i="31"/>
  <c r="O25" i="31"/>
  <c r="O24" i="31"/>
  <c r="O16" i="31"/>
  <c r="O15" i="31"/>
  <c r="O14" i="31"/>
  <c r="O13" i="31"/>
  <c r="O12" i="31"/>
  <c r="I12" i="24"/>
  <c r="I25" i="17"/>
  <c r="H33" i="24"/>
  <c r="H31" i="24"/>
  <c r="O35" i="31"/>
  <c r="O33" i="31"/>
  <c r="H27" i="24"/>
  <c r="E33" i="24"/>
  <c r="E31" i="24"/>
  <c r="E27" i="24"/>
  <c r="J14" i="24"/>
  <c r="I14" i="24"/>
  <c r="O34" i="31"/>
  <c r="H32" i="24"/>
  <c r="E34" i="24"/>
  <c r="E29" i="24"/>
  <c r="J13" i="24"/>
  <c r="J15" i="24"/>
  <c r="J16" i="24"/>
  <c r="J12" i="24"/>
  <c r="I13" i="24"/>
  <c r="H28" i="24"/>
  <c r="E36" i="24"/>
  <c r="H29" i="24"/>
  <c r="E32" i="24"/>
  <c r="E30" i="24"/>
  <c r="E35" i="24"/>
  <c r="K38" i="24"/>
  <c r="H38" i="24"/>
  <c r="B1" i="17"/>
  <c r="B1" i="32"/>
  <c r="D1" i="31"/>
  <c r="C1" i="24"/>
  <c r="H36" i="24"/>
  <c r="H37" i="24"/>
  <c r="K27" i="24"/>
  <c r="K28" i="24"/>
  <c r="K29" i="24"/>
  <c r="K30" i="24"/>
  <c r="K31" i="24"/>
  <c r="K32" i="24"/>
  <c r="K33" i="24"/>
  <c r="K34" i="24"/>
  <c r="K35" i="24"/>
  <c r="K36" i="24"/>
  <c r="K37" i="24"/>
  <c r="I16" i="24"/>
  <c r="E38" i="24"/>
  <c r="E37" i="24"/>
  <c r="H30" i="24"/>
  <c r="I15" i="24"/>
  <c r="E28" i="24"/>
  <c r="H34" i="24"/>
  <c r="H35" i="24"/>
  <c r="L32" i="31" l="1"/>
  <c r="L23" i="31"/>
  <c r="B32" i="17"/>
  <c r="B7" i="32" s="1"/>
  <c r="L36" i="31"/>
  <c r="L43" i="31" s="1"/>
  <c r="L27" i="31"/>
  <c r="L42" i="31" s="1"/>
  <c r="L17" i="31"/>
  <c r="L41" i="31" s="1"/>
  <c r="J17" i="24"/>
  <c r="C48" i="24" s="1"/>
  <c r="I17" i="24"/>
  <c r="C49" i="24" s="1"/>
  <c r="I39" i="24"/>
  <c r="F39" i="24"/>
  <c r="C39" i="24"/>
  <c r="L44" i="31" l="1"/>
  <c r="B11" i="32" s="1"/>
  <c r="C50" i="24"/>
  <c r="C51" i="24" s="1"/>
  <c r="B9" i="32" s="1"/>
  <c r="B14" i="32" l="1"/>
</calcChain>
</file>

<file path=xl/sharedStrings.xml><?xml version="1.0" encoding="utf-8"?>
<sst xmlns="http://schemas.openxmlformats.org/spreadsheetml/2006/main" count="181" uniqueCount="131">
  <si>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</si>
  <si>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</si>
  <si>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</si>
  <si>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</si>
  <si>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</si>
  <si>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</si>
  <si>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</si>
  <si>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</si>
  <si>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</si>
  <si>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kWh</t>
  </si>
  <si>
    <t>*</t>
  </si>
  <si>
    <t xml:space="preserve">Scaglioni di consumo </t>
  </si>
  <si>
    <t>lettera g)</t>
  </si>
  <si>
    <t>altre utenze in bassa tensione</t>
  </si>
  <si>
    <t xml:space="preserve">altre utenze in media tensione </t>
  </si>
  <si>
    <t>Altre utenze in bassa tensione con potenza disponibile superiore a 16.5 kW</t>
  </si>
  <si>
    <t>MIS1</t>
  </si>
  <si>
    <t>Agevolazioni tariffarie per la fornitura di energia elettrica per le utenze domestiche</t>
  </si>
  <si>
    <t>corrispettivo non fatturato relativo alla tariffa TRAS</t>
  </si>
  <si>
    <t>corrispettivo non fatturato relativo alle componenti delle tariffe obbligatorie per il servizio di ditribuzione</t>
  </si>
  <si>
    <t>centesimi di euro/pp/anno</t>
  </si>
  <si>
    <t>centesimi di euro/kW/anno</t>
  </si>
  <si>
    <t>€</t>
  </si>
  <si>
    <t>TRAS</t>
  </si>
  <si>
    <t>c€/pp/anno</t>
  </si>
  <si>
    <t>c€/kWh</t>
  </si>
  <si>
    <t>c€</t>
  </si>
  <si>
    <t>importo MIS1 per il quale si richiede il rimborso</t>
  </si>
  <si>
    <t>importo TRAS per il quale si richiede il rimborso</t>
  </si>
  <si>
    <t xml:space="preserve">Componenti TRAS e MIS </t>
  </si>
  <si>
    <t>per potenze impegnate inferiori o uguali a 1.5 kW</t>
  </si>
  <si>
    <t>corrispettivo non fatturato relativo alla tariffa  MIS</t>
  </si>
  <si>
    <t>Distributore</t>
  </si>
  <si>
    <t>Totale €</t>
  </si>
  <si>
    <t>kW</t>
  </si>
  <si>
    <t xml:space="preserve">Tabella 1 del TIC </t>
  </si>
  <si>
    <t>n° prestazioni regolate</t>
  </si>
  <si>
    <t>IMPRESA DISTRIBUTRICE</t>
  </si>
  <si>
    <t>Agevolazioni tariffarie per la fornitura di energia elettrica per le utenze non domestiche</t>
  </si>
  <si>
    <t>il servizio è effettuato senza oneri a carico dell'utente finale</t>
  </si>
  <si>
    <t>Riepilogo Rimborso</t>
  </si>
  <si>
    <t>Riepilogo rimborso</t>
  </si>
  <si>
    <t>1. contributi per la realizzazione di connessioni permanenti ordinarie in bassa tensione</t>
  </si>
  <si>
    <t>c€/kW/anno</t>
  </si>
  <si>
    <t xml:space="preserve">agevolazioni per il servizio di connessione per la fornitura di energia elettrica </t>
  </si>
  <si>
    <t xml:space="preserve">c€/punto di prelievo/anno </t>
  </si>
  <si>
    <t xml:space="preserve">CODICE IMPRESA </t>
  </si>
  <si>
    <t>quota fissa</t>
  </si>
  <si>
    <t xml:space="preserve">quota potenza </t>
  </si>
  <si>
    <t xml:space="preserve">quota  energia </t>
  </si>
  <si>
    <t>centesimi di euro/kWh</t>
  </si>
  <si>
    <t>totale kWh e importo in centesimi di euro</t>
  </si>
  <si>
    <t>importo totale per il quale si chiede il rimborso (centesimi di euro)</t>
  </si>
  <si>
    <t>importo totale per il quale si chiede il rimborso (euro)</t>
  </si>
  <si>
    <t>IMPORTO TOTALE PER IL QUALE SI CHIEDE IL RIMBORSO (euro)</t>
  </si>
  <si>
    <t>IMPORTO TOTALE PER IL QUALE SI CHIEDE IL RIMBORSO (EURO)</t>
  </si>
  <si>
    <t>IMPORTO TOTALE PER IL QUALE SI RICHIEDE IL RIMOBORSO (euro)</t>
  </si>
  <si>
    <t xml:space="preserve">a) per distanza tra il punto di prelievo e la cabina di riferimento (Quota Distanza) </t>
  </si>
  <si>
    <t>numero di intervalli di 100 metri (o frazione superiore a 50 metri) eccedenti la distanza di 200 metri dalla cabina di riferimento, fino a 700 metri</t>
  </si>
  <si>
    <t xml:space="preserve">numero di intervalli di 100 metri o frazione superiore a 50 metri eccedenti la distanza di 700 metri dalla cabina di riferimento, fino a 1200 metri </t>
  </si>
  <si>
    <t>numero di intervalli di 100 metri eccedenti i 1200 m dalla cabina di riferimento</t>
  </si>
  <si>
    <t>altre utenze in media tensione con potenza disponibile fino a 100 kW</t>
  </si>
  <si>
    <t>altre utenze in media tensione con potenza disponibile superiore a 100 kW e inferiore a 500 kW</t>
  </si>
  <si>
    <t>altre utenze in media tensione con potenza disponibile superiore a 500 kW</t>
  </si>
  <si>
    <t>INFORMAZIONI GENERALI</t>
  </si>
  <si>
    <t xml:space="preserve">DATI ESERCENTE </t>
  </si>
  <si>
    <t>1.10 - CODICE ESERCENTE *</t>
  </si>
  <si>
    <r>
      <t>n. pp/anno</t>
    </r>
    <r>
      <rPr>
        <b/>
        <i/>
        <sz val="10"/>
        <color indexed="10"/>
        <rFont val="Calibri"/>
        <family val="2"/>
      </rPr>
      <t xml:space="preserve">* </t>
    </r>
  </si>
  <si>
    <r>
      <t>kW/anno</t>
    </r>
    <r>
      <rPr>
        <b/>
        <i/>
        <sz val="10"/>
        <color indexed="10"/>
        <rFont val="Calibri"/>
        <family val="2"/>
      </rPr>
      <t xml:space="preserve">* </t>
    </r>
  </si>
  <si>
    <r>
      <t>punti di prelievo (n.)</t>
    </r>
    <r>
      <rPr>
        <sz val="8"/>
        <color indexed="10"/>
        <rFont val="Calibri"/>
        <family val="2"/>
      </rPr>
      <t xml:space="preserve"> *</t>
    </r>
  </si>
  <si>
    <r>
      <t xml:space="preserve">Punti di Prelievo (n.)   </t>
    </r>
    <r>
      <rPr>
        <sz val="8"/>
        <color indexed="10"/>
        <rFont val="Calibri"/>
        <family val="2"/>
      </rPr>
      <t>*</t>
    </r>
  </si>
  <si>
    <r>
      <t xml:space="preserve">potenza (kW anno)              </t>
    </r>
    <r>
      <rPr>
        <sz val="8"/>
        <color indexed="10"/>
        <rFont val="Calibri"/>
        <family val="2"/>
      </rPr>
      <t xml:space="preserve"> ***</t>
    </r>
  </si>
  <si>
    <r>
      <t xml:space="preserve">energia (kWh)         </t>
    </r>
    <r>
      <rPr>
        <sz val="8"/>
        <color indexed="10"/>
        <rFont val="Calibri"/>
        <family val="2"/>
      </rPr>
      <t>**</t>
    </r>
  </si>
  <si>
    <t>lettera d)</t>
  </si>
  <si>
    <t>lettera h)</t>
  </si>
  <si>
    <t xml:space="preserve">utenze in alta tensione </t>
  </si>
  <si>
    <t>lettera i)</t>
  </si>
  <si>
    <t>Utenze in altissima tensione, con tensione inferiore a 380 kV</t>
  </si>
  <si>
    <t>Utenze in altissima tensione, con tensione uguale o superiore a 380 kV</t>
  </si>
  <si>
    <t>lettera d) altre utenze in bassa tensione con potenza disponibile fino a 16,5 kW.</t>
  </si>
  <si>
    <t>utenze in altissima tensione, con tensione inferiore a 380 kV</t>
  </si>
  <si>
    <t>utenze in altissima tensione, con tensione uguale o superiore a 380 kV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</si>
  <si>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</si>
  <si>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</si>
  <si>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 xml:space="preserve">comma 6.1 deliberazione 252/2017/R/com </t>
  </si>
  <si>
    <t xml:space="preserve">tipologie di contratto di cui al comma 2,2 lettere d), f) g), h) e i) del TIT </t>
  </si>
  <si>
    <t>lettera f)</t>
  </si>
  <si>
    <r>
      <t>TRAS</t>
    </r>
    <r>
      <rPr>
        <b/>
        <vertAlign val="subscript"/>
        <sz val="8"/>
        <color indexed="18"/>
        <rFont val="Calibri"/>
        <family val="2"/>
      </rPr>
      <t>E</t>
    </r>
  </si>
  <si>
    <r>
      <t>TRAS</t>
    </r>
    <r>
      <rPr>
        <b/>
        <vertAlign val="subscript"/>
        <sz val="8"/>
        <color indexed="18"/>
        <rFont val="Calibri"/>
        <family val="2"/>
      </rPr>
      <t>p</t>
    </r>
  </si>
  <si>
    <r>
      <t>potenza (kW)</t>
    </r>
    <r>
      <rPr>
        <sz val="8"/>
        <color indexed="10"/>
        <rFont val="Calibri"/>
        <family val="2"/>
      </rPr>
      <t xml:space="preserve"> ***</t>
    </r>
  </si>
  <si>
    <r>
      <t xml:space="preserve">Energia (kWh) </t>
    </r>
    <r>
      <rPr>
        <sz val="8"/>
        <color indexed="10"/>
        <rFont val="Calibri"/>
        <family val="2"/>
      </rPr>
      <t>**</t>
    </r>
  </si>
  <si>
    <t>importo totale  per il quale si richiede il rimborso (centesimi di euro)</t>
  </si>
  <si>
    <t>per potenze impegnate superiori a 1.5 kW e inferiori o uguali a 3 kW</t>
  </si>
  <si>
    <t>per potenze impegnate superiori a 3 kW e inferiori o uguali a 6 kW</t>
  </si>
  <si>
    <t>per potenze impegnate superiori a 6 kW e inferiori o uguali a 10 kW</t>
  </si>
  <si>
    <t>per potenze impegnate superiori a 10 kW</t>
  </si>
  <si>
    <t>importo totale per il quale si richiede il rimborso (centesimi di euro)</t>
  </si>
  <si>
    <t>Commi 7.1 lettera a), 7.2, 7.3, 7.4, 7.6 lettera a) e 7.7 - deliberazione 252/2017/R/com</t>
  </si>
  <si>
    <t>3. contributi per la realizzazione di connessioni permanenti ordinarie in media tensione</t>
  </si>
  <si>
    <t xml:space="preserve">quota fissa </t>
  </si>
  <si>
    <t>quota aggiuntiva da applicare per ogni 100 metri o frazione superiore a 50 metri eccedenti la distanza di 200 metri dalla cabina di riferimento, fino a 700 metri</t>
  </si>
  <si>
    <t xml:space="preserve">quota aggiuntiva da applicare per ogni 100 metri o frazione superiore a 50 metri eccedenti la distanza di 700 metri dalla cabina di riferimento, fino a 1200 metri </t>
  </si>
  <si>
    <t>quota aggiuntiva da applicare per ogni 100 metri o frazione superiore a 50 metri eccedenti la distanza di 1200 metri dalla cabina di riferimento</t>
  </si>
  <si>
    <t xml:space="preserve">b) kW di potenza messo a disposizione (Quota Potenza) </t>
  </si>
  <si>
    <t xml:space="preserve">quota aggiuntiva da applicare per ogni 100 metri o frazione superiore a 50 metri eccedenti la distanza di 1000 metri dalla cabina di riferimento </t>
  </si>
  <si>
    <t xml:space="preserve">Tabella 3 del TIC </t>
  </si>
  <si>
    <t xml:space="preserve">Tabella 5 del TIC </t>
  </si>
  <si>
    <t>5. Connessioni che non richiedono la realizzazione di una cabina di trasformazione media/bassa tensione, con potenza fino a 40 kW e distanza massima di 20 metri dagli impianti di rete di distribuzione permanenti esistenti nei pressi del luogo per il quale è richiesta la connessione</t>
  </si>
  <si>
    <t>Corrispettivo di connessione</t>
  </si>
  <si>
    <t>Senza attraversamento stradale</t>
  </si>
  <si>
    <t>Con attraversamento stradale</t>
  </si>
  <si>
    <t xml:space="preserve">Supplemento per operazioni di connessione e di distacco eseguite, dietro esplicita richiesta, fuori orario di lavoro </t>
  </si>
  <si>
    <t>Comma 6.1 lettere a), b) e c)</t>
  </si>
  <si>
    <t>Art. 7</t>
  </si>
  <si>
    <t>Clienti domestici RESIDENTI</t>
  </si>
  <si>
    <t>Clienti domestici NON RESIDENTI</t>
  </si>
  <si>
    <t>Articoli 5.1 lettera b) deliberazione 252/2017/R/com</t>
  </si>
  <si>
    <t xml:space="preserve">comma 6.1 lettera a) e d) deliberazione 252/2017/R/com </t>
  </si>
  <si>
    <t>Comma 5.1 lettera b)</t>
  </si>
  <si>
    <t xml:space="preserve"> kWh/anno</t>
  </si>
  <si>
    <t>kWh/anno</t>
  </si>
  <si>
    <t xml:space="preserve">comma 6.1 lettera b) deliberazione 252/2017/R/com </t>
  </si>
  <si>
    <t xml:space="preserve">le componenti di seguito riportate sono </t>
  </si>
  <si>
    <r>
      <t xml:space="preserve">Componente </t>
    </r>
    <r>
      <rPr>
        <b/>
        <sz val="10"/>
        <color indexed="18"/>
        <rFont val="Calibri"/>
        <family val="2"/>
      </rPr>
      <t>σ3 per il 2024</t>
    </r>
  </si>
  <si>
    <r>
      <t xml:space="preserve">Componente </t>
    </r>
    <r>
      <rPr>
        <b/>
        <sz val="10"/>
        <color indexed="18"/>
        <rFont val="Calibri"/>
        <family val="2"/>
      </rPr>
      <t>σ1 per il 2024</t>
    </r>
  </si>
  <si>
    <r>
      <t xml:space="preserve">Componente </t>
    </r>
    <r>
      <rPr>
        <b/>
        <sz val="10"/>
        <color indexed="18"/>
        <rFont val="Calibri"/>
        <family val="2"/>
      </rPr>
      <t>σ2 per il 2024</t>
    </r>
  </si>
  <si>
    <t>Non si applicano le componenti i σ1 σ2 σ3 di cui al comma 28.2, lettere a), b), e c) del TIT</t>
  </si>
  <si>
    <t>Componenti delle tariffe obbligatorie per il servizio di ditribuzione (art. 25 del TIT - tabella 3)</t>
  </si>
  <si>
    <t>Le agevolazioni decorrono dal 24/08/2016 al 31/12/2024</t>
  </si>
  <si>
    <t>01/10/2024 - 31/12/2024</t>
  </si>
  <si>
    <t>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</si>
</sst>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_-* #,##0.00_-;\-* #,##0.00_-;_-* &quot;-&quot;???_-;_-@_-"/>
    <numFmt numFmtId="167" formatCode="000"/>
    <numFmt numFmtId="168" formatCode="_-[$€-2]\ * #,##0.00_-;\-[$€-2]\ * #,##0.00_-;_-[$€-2]\ * &quot;-&quot;??_-"/>
    <numFmt numFmtId="169" formatCode="#,##0.00_ ;\-#,##0.00\ "/>
    <numFmt numFmtId="170" formatCode="#,##0.000_ ;\-#,##0.000\ "/>
  </numFmts>
  <fonts count="3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10"/>
      <name val="Calibri"/>
      <family val="2"/>
    </font>
    <font>
      <sz val="8"/>
      <color indexed="10"/>
      <name val="Calibri"/>
      <family val="2"/>
    </font>
    <font>
      <sz val="10"/>
      <name val="Times New Roman"/>
      <family val="1"/>
    </font>
    <font>
      <b/>
      <vertAlign val="subscript"/>
      <sz val="8"/>
      <color indexed="18"/>
      <name val="Calibri"/>
      <family val="2"/>
    </font>
    <font>
      <b/>
      <sz val="10"/>
      <color indexed="18"/>
      <name val="Calibri"/>
      <family val="2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color indexed="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</cellStyleXfs>
  <cellXfs count="343">
    <xf numFmtId="0" fontId="0" fillId="0" borderId="0" xfId="0"/>
    <xf numFmtId="0" fontId="11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20" fontId="15" fillId="2" borderId="4" xfId="0" applyNumberFormat="1" applyFont="1" applyFill="1" applyBorder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7" fontId="16" fillId="9" borderId="6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 indent="1"/>
    </xf>
    <xf numFmtId="0" fontId="17" fillId="3" borderId="10" xfId="0" applyFont="1" applyFill="1" applyBorder="1" applyAlignment="1">
      <alignment horizontal="left" vertical="top" indent="1"/>
    </xf>
    <xf numFmtId="0" fontId="15" fillId="0" borderId="0" xfId="0" applyFont="1"/>
    <xf numFmtId="0" fontId="15" fillId="3" borderId="11" xfId="0" applyFont="1" applyFill="1" applyBorder="1" applyAlignment="1">
      <alignment horizontal="left" indent="1"/>
    </xf>
    <xf numFmtId="0" fontId="15" fillId="3" borderId="12" xfId="0" applyFont="1" applyFill="1" applyBorder="1" applyAlignment="1">
      <alignment horizontal="left" indent="1"/>
    </xf>
    <xf numFmtId="0" fontId="18" fillId="0" borderId="13" xfId="0" applyFont="1" applyBorder="1" applyAlignment="1">
      <alignment vertical="center" wrapText="1"/>
    </xf>
    <xf numFmtId="0" fontId="19" fillId="4" borderId="1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164" fontId="19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3" fontId="18" fillId="0" borderId="0" xfId="0" applyNumberFormat="1" applyFont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166" fontId="18" fillId="0" borderId="0" xfId="0" applyNumberFormat="1" applyFont="1" applyAlignment="1">
      <alignment vertical="center" wrapText="1"/>
    </xf>
    <xf numFmtId="43" fontId="18" fillId="0" borderId="19" xfId="0" applyNumberFormat="1" applyFont="1" applyBorder="1" applyAlignment="1">
      <alignment vertical="center" wrapText="1"/>
    </xf>
    <xf numFmtId="0" fontId="19" fillId="4" borderId="13" xfId="0" applyFont="1" applyFill="1" applyBorder="1" applyAlignment="1">
      <alignment vertical="center" wrapText="1"/>
    </xf>
    <xf numFmtId="0" fontId="19" fillId="4" borderId="20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4" fontId="23" fillId="4" borderId="26" xfId="0" applyNumberFormat="1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4" fontId="23" fillId="4" borderId="24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4" fontId="23" fillId="0" borderId="6" xfId="0" applyNumberFormat="1" applyFont="1" applyBorder="1" applyAlignment="1">
      <alignment vertical="center" wrapText="1"/>
    </xf>
    <xf numFmtId="165" fontId="23" fillId="0" borderId="6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23" fillId="0" borderId="39" xfId="0" applyNumberFormat="1" applyFont="1" applyBorder="1" applyAlignment="1">
      <alignment vertical="center" wrapText="1"/>
    </xf>
    <xf numFmtId="165" fontId="23" fillId="0" borderId="39" xfId="0" applyNumberFormat="1" applyFont="1" applyBorder="1" applyAlignment="1">
      <alignment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3" fillId="0" borderId="11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6" borderId="27" xfId="0" applyFont="1" applyFill="1" applyBorder="1" applyAlignment="1">
      <alignment horizontal="left" vertical="center" wrapText="1"/>
    </xf>
    <xf numFmtId="0" fontId="25" fillId="6" borderId="28" xfId="0" applyFont="1" applyFill="1" applyBorder="1" applyAlignment="1">
      <alignment horizontal="left"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27" fillId="0" borderId="44" xfId="0" applyFont="1" applyBorder="1" applyAlignment="1">
      <alignment wrapText="1"/>
    </xf>
    <xf numFmtId="0" fontId="27" fillId="0" borderId="19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36" xfId="0" applyFont="1" applyBorder="1" applyAlignment="1">
      <alignment horizontal="center" wrapText="1"/>
    </xf>
    <xf numFmtId="0" fontId="27" fillId="0" borderId="45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wrapText="1"/>
    </xf>
    <xf numFmtId="0" fontId="27" fillId="5" borderId="6" xfId="0" applyFont="1" applyFill="1" applyBorder="1" applyAlignment="1" applyProtection="1">
      <alignment wrapText="1"/>
      <protection locked="0"/>
    </xf>
    <xf numFmtId="2" fontId="27" fillId="0" borderId="6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9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2" fontId="18" fillId="0" borderId="0" xfId="0" applyNumberFormat="1" applyFont="1" applyAlignment="1">
      <alignment vertical="top" wrapText="1"/>
    </xf>
    <xf numFmtId="0" fontId="13" fillId="0" borderId="46" xfId="0" applyFont="1" applyBorder="1"/>
    <xf numFmtId="0" fontId="13" fillId="4" borderId="47" xfId="0" applyFont="1" applyFill="1" applyBorder="1"/>
    <xf numFmtId="0" fontId="13" fillId="0" borderId="24" xfId="0" applyFont="1" applyBorder="1"/>
    <xf numFmtId="43" fontId="13" fillId="4" borderId="37" xfId="0" applyNumberFormat="1" applyFont="1" applyFill="1" applyBorder="1" applyAlignment="1">
      <alignment vertical="center"/>
    </xf>
    <xf numFmtId="0" fontId="13" fillId="0" borderId="38" xfId="0" applyFont="1" applyBorder="1"/>
    <xf numFmtId="43" fontId="13" fillId="4" borderId="40" xfId="0" applyNumberFormat="1" applyFont="1" applyFill="1" applyBorder="1" applyAlignment="1">
      <alignment vertical="center"/>
    </xf>
    <xf numFmtId="4" fontId="23" fillId="0" borderId="51" xfId="0" applyNumberFormat="1" applyFont="1" applyBorder="1" applyAlignment="1">
      <alignment vertical="center" wrapText="1"/>
    </xf>
    <xf numFmtId="165" fontId="23" fillId="0" borderId="51" xfId="0" applyNumberFormat="1" applyFont="1" applyBorder="1" applyAlignment="1">
      <alignment vertical="center" wrapText="1"/>
    </xf>
    <xf numFmtId="2" fontId="27" fillId="0" borderId="39" xfId="0" applyNumberFormat="1" applyFont="1" applyBorder="1" applyAlignment="1">
      <alignment horizontal="center" wrapText="1"/>
    </xf>
    <xf numFmtId="14" fontId="18" fillId="0" borderId="0" xfId="0" applyNumberFormat="1" applyFont="1" applyAlignment="1">
      <alignment vertical="center" wrapText="1"/>
    </xf>
    <xf numFmtId="0" fontId="23" fillId="0" borderId="52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43" fontId="27" fillId="0" borderId="0" xfId="0" applyNumberFormat="1" applyFont="1" applyAlignment="1">
      <alignment horizontal="right" wrapText="1"/>
    </xf>
    <xf numFmtId="0" fontId="27" fillId="0" borderId="53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43" fontId="18" fillId="0" borderId="17" xfId="3" applyFont="1" applyFill="1" applyBorder="1" applyAlignment="1" applyProtection="1">
      <alignment horizontal="right" vertical="center" wrapText="1"/>
    </xf>
    <xf numFmtId="0" fontId="29" fillId="4" borderId="23" xfId="0" applyFont="1" applyFill="1" applyBorder="1" applyAlignment="1">
      <alignment horizontal="left" vertical="center" wrapText="1"/>
    </xf>
    <xf numFmtId="4" fontId="19" fillId="4" borderId="13" xfId="0" applyNumberFormat="1" applyFont="1" applyFill="1" applyBorder="1" applyAlignment="1">
      <alignment horizontal="right" vertical="center" wrapText="1"/>
    </xf>
    <xf numFmtId="4" fontId="19" fillId="4" borderId="21" xfId="0" applyNumberFormat="1" applyFont="1" applyFill="1" applyBorder="1" applyAlignment="1">
      <alignment horizontal="right" vertical="center" wrapText="1"/>
    </xf>
    <xf numFmtId="169" fontId="19" fillId="4" borderId="14" xfId="0" applyNumberFormat="1" applyFont="1" applyFill="1" applyBorder="1" applyAlignment="1">
      <alignment vertical="center" wrapText="1"/>
    </xf>
    <xf numFmtId="169" fontId="18" fillId="4" borderId="14" xfId="0" applyNumberFormat="1" applyFont="1" applyFill="1" applyBorder="1" applyAlignment="1">
      <alignment vertical="center" wrapText="1"/>
    </xf>
    <xf numFmtId="4" fontId="23" fillId="5" borderId="24" xfId="0" applyNumberFormat="1" applyFont="1" applyFill="1" applyBorder="1" applyAlignment="1" applyProtection="1">
      <alignment vertical="center" wrapText="1"/>
      <protection locked="0"/>
    </xf>
    <xf numFmtId="4" fontId="23" fillId="5" borderId="38" xfId="0" applyNumberFormat="1" applyFont="1" applyFill="1" applyBorder="1" applyAlignment="1" applyProtection="1">
      <alignment vertical="center" wrapText="1"/>
      <protection locked="0"/>
    </xf>
    <xf numFmtId="4" fontId="23" fillId="5" borderId="29" xfId="0" applyNumberFormat="1" applyFont="1" applyFill="1" applyBorder="1" applyAlignment="1" applyProtection="1">
      <alignment vertical="center" wrapText="1"/>
      <protection locked="0"/>
    </xf>
    <xf numFmtId="4" fontId="23" fillId="5" borderId="50" xfId="0" applyNumberFormat="1" applyFont="1" applyFill="1" applyBorder="1" applyAlignment="1" applyProtection="1">
      <alignment vertical="center" wrapText="1"/>
      <protection locked="0"/>
    </xf>
    <xf numFmtId="4" fontId="23" fillId="5" borderId="24" xfId="0" applyNumberFormat="1" applyFont="1" applyFill="1" applyBorder="1" applyAlignment="1" applyProtection="1">
      <alignment horizontal="right" vertical="center" wrapText="1"/>
      <protection locked="0"/>
    </xf>
    <xf numFmtId="4" fontId="23" fillId="5" borderId="38" xfId="0" applyNumberFormat="1" applyFont="1" applyFill="1" applyBorder="1" applyAlignment="1" applyProtection="1">
      <alignment horizontal="right" vertical="center" wrapText="1"/>
      <protection locked="0"/>
    </xf>
    <xf numFmtId="4" fontId="23" fillId="5" borderId="50" xfId="0" applyNumberFormat="1" applyFont="1" applyFill="1" applyBorder="1" applyAlignment="1" applyProtection="1">
      <alignment horizontal="right" vertical="center" wrapText="1"/>
      <protection locked="0"/>
    </xf>
    <xf numFmtId="169" fontId="23" fillId="4" borderId="41" xfId="0" applyNumberFormat="1" applyFont="1" applyFill="1" applyBorder="1" applyAlignment="1">
      <alignment vertical="center" wrapText="1"/>
    </xf>
    <xf numFmtId="169" fontId="23" fillId="4" borderId="42" xfId="0" applyNumberFormat="1" applyFont="1" applyFill="1" applyBorder="1" applyAlignment="1">
      <alignment vertical="center" wrapText="1"/>
    </xf>
    <xf numFmtId="169" fontId="23" fillId="4" borderId="43" xfId="0" applyNumberFormat="1" applyFont="1" applyFill="1" applyBorder="1" applyAlignment="1">
      <alignment vertical="center" wrapText="1"/>
    </xf>
    <xf numFmtId="169" fontId="23" fillId="4" borderId="25" xfId="0" applyNumberFormat="1" applyFont="1" applyFill="1" applyBorder="1" applyAlignment="1">
      <alignment vertical="center" wrapText="1"/>
    </xf>
    <xf numFmtId="170" fontId="23" fillId="4" borderId="37" xfId="0" applyNumberFormat="1" applyFont="1" applyFill="1" applyBorder="1" applyAlignment="1">
      <alignment vertical="center" wrapText="1"/>
    </xf>
    <xf numFmtId="170" fontId="23" fillId="4" borderId="40" xfId="0" applyNumberFormat="1" applyFont="1" applyFill="1" applyBorder="1" applyAlignment="1">
      <alignment vertical="center" wrapText="1"/>
    </xf>
    <xf numFmtId="4" fontId="23" fillId="5" borderId="26" xfId="0" applyNumberFormat="1" applyFont="1" applyFill="1" applyBorder="1" applyAlignment="1" applyProtection="1">
      <alignment vertical="center" wrapText="1"/>
      <protection locked="0"/>
    </xf>
    <xf numFmtId="4" fontId="23" fillId="5" borderId="27" xfId="0" applyNumberFormat="1" applyFont="1" applyFill="1" applyBorder="1" applyAlignment="1" applyProtection="1">
      <alignment vertical="center" wrapText="1"/>
      <protection locked="0"/>
    </xf>
    <xf numFmtId="4" fontId="23" fillId="5" borderId="28" xfId="0" applyNumberFormat="1" applyFont="1" applyFill="1" applyBorder="1" applyAlignment="1" applyProtection="1">
      <alignment vertical="center" wrapText="1"/>
      <protection locked="0"/>
    </xf>
    <xf numFmtId="4" fontId="23" fillId="5" borderId="48" xfId="0" applyNumberFormat="1" applyFont="1" applyFill="1" applyBorder="1" applyAlignment="1" applyProtection="1">
      <alignment vertical="center" wrapText="1"/>
      <protection locked="0"/>
    </xf>
    <xf numFmtId="4" fontId="23" fillId="5" borderId="20" xfId="0" applyNumberFormat="1" applyFont="1" applyFill="1" applyBorder="1" applyAlignment="1" applyProtection="1">
      <alignment vertical="center" wrapText="1"/>
      <protection locked="0"/>
    </xf>
    <xf numFmtId="4" fontId="23" fillId="4" borderId="26" xfId="0" applyNumberFormat="1" applyFont="1" applyFill="1" applyBorder="1" applyAlignment="1">
      <alignment vertical="center" wrapText="1"/>
    </xf>
    <xf numFmtId="4" fontId="23" fillId="4" borderId="17" xfId="0" applyNumberFormat="1" applyFont="1" applyFill="1" applyBorder="1" applyAlignment="1">
      <alignment vertical="center" wrapText="1"/>
    </xf>
    <xf numFmtId="169" fontId="23" fillId="4" borderId="15" xfId="0" applyNumberFormat="1" applyFont="1" applyFill="1" applyBorder="1" applyAlignment="1">
      <alignment vertical="center" wrapText="1"/>
    </xf>
    <xf numFmtId="169" fontId="23" fillId="4" borderId="13" xfId="0" applyNumberFormat="1" applyFont="1" applyFill="1" applyBorder="1" applyAlignment="1">
      <alignment vertical="center" wrapText="1"/>
    </xf>
    <xf numFmtId="169" fontId="27" fillId="4" borderId="37" xfId="0" applyNumberFormat="1" applyFont="1" applyFill="1" applyBorder="1" applyAlignment="1">
      <alignment wrapText="1"/>
    </xf>
    <xf numFmtId="169" fontId="27" fillId="4" borderId="40" xfId="0" applyNumberFormat="1" applyFont="1" applyFill="1" applyBorder="1" applyAlignment="1">
      <alignment wrapText="1"/>
    </xf>
    <xf numFmtId="169" fontId="18" fillId="4" borderId="27" xfId="0" applyNumberFormat="1" applyFont="1" applyFill="1" applyBorder="1" applyAlignment="1">
      <alignment vertical="top" wrapText="1"/>
    </xf>
    <xf numFmtId="169" fontId="18" fillId="4" borderId="22" xfId="0" applyNumberFormat="1" applyFont="1" applyFill="1" applyBorder="1" applyAlignment="1">
      <alignment vertical="top" wrapText="1"/>
    </xf>
    <xf numFmtId="169" fontId="18" fillId="4" borderId="13" xfId="0" applyNumberFormat="1" applyFont="1" applyFill="1" applyBorder="1" applyAlignment="1">
      <alignment vertical="top" wrapText="1"/>
    </xf>
    <xf numFmtId="169" fontId="13" fillId="4" borderId="37" xfId="0" applyNumberFormat="1" applyFont="1" applyFill="1" applyBorder="1" applyAlignment="1">
      <alignment vertical="center"/>
    </xf>
    <xf numFmtId="169" fontId="13" fillId="4" borderId="40" xfId="0" applyNumberFormat="1" applyFont="1" applyFill="1" applyBorder="1" applyAlignment="1">
      <alignment vertical="center"/>
    </xf>
    <xf numFmtId="169" fontId="29" fillId="4" borderId="33" xfId="0" applyNumberFormat="1" applyFont="1" applyFill="1" applyBorder="1" applyAlignment="1">
      <alignment vertical="center"/>
    </xf>
    <xf numFmtId="4" fontId="18" fillId="5" borderId="16" xfId="0" applyNumberFormat="1" applyFont="1" applyFill="1" applyBorder="1" applyAlignment="1" applyProtection="1">
      <alignment vertical="center" wrapText="1"/>
      <protection locked="0"/>
    </xf>
    <xf numFmtId="4" fontId="18" fillId="5" borderId="13" xfId="0" applyNumberFormat="1" applyFont="1" applyFill="1" applyBorder="1" applyAlignment="1" applyProtection="1">
      <alignment vertical="center" wrapText="1"/>
      <protection locked="0"/>
    </xf>
    <xf numFmtId="4" fontId="18" fillId="5" borderId="18" xfId="0" applyNumberFormat="1" applyFont="1" applyFill="1" applyBorder="1" applyAlignment="1" applyProtection="1">
      <alignment vertical="center" wrapText="1"/>
      <protection locked="0"/>
    </xf>
    <xf numFmtId="165" fontId="18" fillId="0" borderId="13" xfId="0" applyNumberFormat="1" applyFont="1" applyBorder="1" applyAlignment="1">
      <alignment horizontal="right" vertical="center" wrapText="1"/>
    </xf>
    <xf numFmtId="0" fontId="33" fillId="9" borderId="25" xfId="0" applyFont="1" applyFill="1" applyBorder="1" applyAlignment="1" applyProtection="1">
      <alignment vertical="center" wrapText="1"/>
      <protection locked="0"/>
    </xf>
    <xf numFmtId="0" fontId="33" fillId="9" borderId="52" xfId="0" applyFont="1" applyFill="1" applyBorder="1" applyAlignment="1" applyProtection="1">
      <alignment vertical="center" wrapText="1"/>
      <protection locked="0"/>
    </xf>
    <xf numFmtId="0" fontId="33" fillId="9" borderId="49" xfId="0" applyFont="1" applyFill="1" applyBorder="1" applyAlignment="1" applyProtection="1">
      <alignment vertical="center" wrapText="1"/>
      <protection locked="0"/>
    </xf>
    <xf numFmtId="0" fontId="34" fillId="9" borderId="25" xfId="1" applyFont="1" applyFill="1" applyBorder="1" applyAlignment="1" applyProtection="1">
      <alignment horizontal="left" vertical="center" wrapText="1"/>
      <protection locked="0"/>
    </xf>
    <xf numFmtId="0" fontId="13" fillId="9" borderId="52" xfId="0" applyFont="1" applyFill="1" applyBorder="1" applyAlignment="1" applyProtection="1">
      <alignment horizontal="left" vertical="center" wrapText="1"/>
      <protection locked="0"/>
    </xf>
    <xf numFmtId="0" fontId="13" fillId="9" borderId="49" xfId="0" applyFont="1" applyFill="1" applyBorder="1" applyAlignment="1" applyProtection="1">
      <alignment horizontal="left" vertical="center" wrapText="1"/>
      <protection locked="0"/>
    </xf>
    <xf numFmtId="0" fontId="35" fillId="3" borderId="44" xfId="0" applyFont="1" applyFill="1" applyBorder="1" applyAlignment="1">
      <alignment horizontal="left" vertical="center" wrapText="1"/>
    </xf>
    <xf numFmtId="0" fontId="35" fillId="3" borderId="19" xfId="0" applyFont="1" applyFill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5" fillId="3" borderId="55" xfId="0" applyFont="1" applyFill="1" applyBorder="1" applyAlignment="1">
      <alignment horizontal="left" vertical="center" wrapText="1"/>
    </xf>
    <xf numFmtId="0" fontId="35" fillId="3" borderId="54" xfId="0" applyFont="1" applyFill="1" applyBorder="1" applyAlignment="1">
      <alignment horizontal="left" vertical="center" wrapText="1"/>
    </xf>
    <xf numFmtId="0" fontId="35" fillId="3" borderId="56" xfId="0" applyFont="1" applyFill="1" applyBorder="1" applyAlignment="1">
      <alignment horizontal="left" vertical="center" wrapText="1"/>
    </xf>
    <xf numFmtId="0" fontId="29" fillId="9" borderId="25" xfId="0" quotePrefix="1" applyFont="1" applyFill="1" applyBorder="1" applyAlignment="1" applyProtection="1">
      <alignment vertical="center" wrapText="1"/>
      <protection locked="0"/>
    </xf>
    <xf numFmtId="0" fontId="29" fillId="9" borderId="52" xfId="0" applyFont="1" applyFill="1" applyBorder="1" applyAlignment="1" applyProtection="1">
      <alignment vertical="center" wrapText="1"/>
      <protection locked="0"/>
    </xf>
    <xf numFmtId="0" fontId="29" fillId="9" borderId="49" xfId="0" applyFont="1" applyFill="1" applyBorder="1" applyAlignment="1" applyProtection="1">
      <alignment vertical="center" wrapText="1"/>
      <protection locked="0"/>
    </xf>
    <xf numFmtId="0" fontId="13" fillId="9" borderId="25" xfId="0" applyFont="1" applyFill="1" applyBorder="1" applyAlignment="1" applyProtection="1">
      <alignment horizontal="left" vertical="center" wrapText="1"/>
      <protection locked="0"/>
    </xf>
    <xf numFmtId="0" fontId="30" fillId="6" borderId="15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3" fillId="9" borderId="25" xfId="0" applyFont="1" applyFill="1" applyBorder="1" applyAlignment="1" applyProtection="1">
      <alignment horizontal="left" vertical="center" wrapText="1"/>
      <protection locked="0"/>
    </xf>
    <xf numFmtId="0" fontId="33" fillId="9" borderId="52" xfId="0" applyFont="1" applyFill="1" applyBorder="1" applyAlignment="1" applyProtection="1">
      <alignment horizontal="left" vertical="center" wrapText="1"/>
      <protection locked="0"/>
    </xf>
    <xf numFmtId="0" fontId="33" fillId="9" borderId="49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31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44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37" fillId="7" borderId="12" xfId="0" applyFont="1" applyFill="1" applyBorder="1" applyAlignment="1">
      <alignment horizontal="center" vertical="center" wrapText="1"/>
    </xf>
    <xf numFmtId="0" fontId="37" fillId="7" borderId="54" xfId="0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0" fontId="29" fillId="0" borderId="0" xfId="0" applyFont="1" applyAlignment="1">
      <alignment horizontal="justify" vertical="top" wrapText="1"/>
    </xf>
    <xf numFmtId="0" fontId="23" fillId="0" borderId="2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horizontal="left" vertical="center" wrapText="1"/>
    </xf>
    <xf numFmtId="169" fontId="23" fillId="4" borderId="15" xfId="0" applyNumberFormat="1" applyFont="1" applyFill="1" applyBorder="1" applyAlignment="1">
      <alignment horizontal="right" vertical="center" wrapText="1"/>
    </xf>
    <xf numFmtId="169" fontId="23" fillId="4" borderId="31" xfId="0" applyNumberFormat="1" applyFont="1" applyFill="1" applyBorder="1" applyAlignment="1">
      <alignment horizontal="right" vertical="center" wrapText="1"/>
    </xf>
    <xf numFmtId="169" fontId="23" fillId="4" borderId="14" xfId="0" applyNumberFormat="1" applyFont="1" applyFill="1" applyBorder="1" applyAlignment="1">
      <alignment horizontal="right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5" fillId="4" borderId="31" xfId="0" applyFont="1" applyFill="1" applyBorder="1" applyAlignment="1">
      <alignment horizontal="left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55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5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169" fontId="27" fillId="4" borderId="15" xfId="0" applyNumberFormat="1" applyFont="1" applyFill="1" applyBorder="1" applyAlignment="1">
      <alignment horizontal="right" wrapText="1"/>
    </xf>
    <xf numFmtId="169" fontId="27" fillId="4" borderId="31" xfId="0" applyNumberFormat="1" applyFont="1" applyFill="1" applyBorder="1" applyAlignment="1">
      <alignment horizontal="right" wrapText="1"/>
    </xf>
    <xf numFmtId="169" fontId="27" fillId="4" borderId="14" xfId="0" applyNumberFormat="1" applyFont="1" applyFill="1" applyBorder="1" applyAlignment="1">
      <alignment horizontal="right" wrapText="1"/>
    </xf>
    <xf numFmtId="0" fontId="19" fillId="6" borderId="15" xfId="0" applyFont="1" applyFill="1" applyBorder="1" applyAlignment="1">
      <alignment horizontal="left" vertical="top" wrapText="1"/>
    </xf>
    <xf numFmtId="0" fontId="19" fillId="6" borderId="31" xfId="0" applyFont="1" applyFill="1" applyBorder="1" applyAlignment="1">
      <alignment horizontal="left" vertical="top" wrapText="1"/>
    </xf>
    <xf numFmtId="0" fontId="19" fillId="6" borderId="14" xfId="0" applyFont="1" applyFill="1" applyBorder="1" applyAlignment="1">
      <alignment horizontal="left" vertical="top" wrapText="1"/>
    </xf>
    <xf numFmtId="0" fontId="27" fillId="7" borderId="10" xfId="0" applyFont="1" applyFill="1" applyBorder="1" applyAlignment="1">
      <alignment horizontal="center" wrapText="1"/>
    </xf>
    <xf numFmtId="0" fontId="27" fillId="7" borderId="44" xfId="0" applyFont="1" applyFill="1" applyBorder="1" applyAlignment="1">
      <alignment horizontal="center" wrapText="1"/>
    </xf>
    <xf numFmtId="0" fontId="27" fillId="7" borderId="19" xfId="0" applyFont="1" applyFill="1" applyBorder="1" applyAlignment="1">
      <alignment horizontal="center" wrapText="1"/>
    </xf>
    <xf numFmtId="0" fontId="28" fillId="7" borderId="15" xfId="0" applyFont="1" applyFill="1" applyBorder="1" applyAlignment="1">
      <alignment horizontal="left" wrapText="1"/>
    </xf>
    <xf numFmtId="0" fontId="28" fillId="7" borderId="31" xfId="0" applyFont="1" applyFill="1" applyBorder="1" applyAlignment="1">
      <alignment horizontal="left" wrapText="1"/>
    </xf>
    <xf numFmtId="0" fontId="28" fillId="0" borderId="1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wrapText="1"/>
    </xf>
    <xf numFmtId="0" fontId="27" fillId="0" borderId="59" xfId="0" applyFont="1" applyBorder="1" applyAlignment="1">
      <alignment horizontal="left" wrapText="1"/>
    </xf>
    <xf numFmtId="0" fontId="24" fillId="0" borderId="1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wrapText="1"/>
    </xf>
    <xf numFmtId="0" fontId="27" fillId="0" borderId="52" xfId="0" applyFont="1" applyBorder="1" applyAlignment="1">
      <alignment horizontal="left" wrapText="1"/>
    </xf>
    <xf numFmtId="0" fontId="21" fillId="7" borderId="15" xfId="0" applyFont="1" applyFill="1" applyBorder="1" applyAlignment="1">
      <alignment horizontal="center" wrapText="1"/>
    </xf>
    <xf numFmtId="0" fontId="21" fillId="7" borderId="31" xfId="0" applyFont="1" applyFill="1" applyBorder="1" applyAlignment="1">
      <alignment horizontal="center" wrapText="1"/>
    </xf>
    <xf numFmtId="0" fontId="21" fillId="7" borderId="14" xfId="0" applyFont="1" applyFill="1" applyBorder="1" applyAlignment="1">
      <alignment horizontal="center" wrapText="1"/>
    </xf>
    <xf numFmtId="0" fontId="19" fillId="4" borderId="15" xfId="0" applyFont="1" applyFill="1" applyBorder="1" applyAlignment="1">
      <alignment horizontal="left" vertical="top" wrapText="1"/>
    </xf>
    <xf numFmtId="0" fontId="19" fillId="4" borderId="31" xfId="0" applyFont="1" applyFill="1" applyBorder="1" applyAlignment="1">
      <alignment horizontal="left" vertical="top" wrapText="1"/>
    </xf>
    <xf numFmtId="0" fontId="19" fillId="4" borderId="14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44" xfId="0" applyFont="1" applyFill="1" applyBorder="1" applyAlignment="1">
      <alignment horizontal="center" vertical="top" wrapText="1"/>
    </xf>
    <xf numFmtId="0" fontId="19" fillId="7" borderId="19" xfId="0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horizontal="center" vertical="top" wrapText="1"/>
    </xf>
    <xf numFmtId="0" fontId="19" fillId="7" borderId="54" xfId="0" applyFont="1" applyFill="1" applyBorder="1" applyAlignment="1">
      <alignment horizontal="center" vertical="top" wrapText="1"/>
    </xf>
    <xf numFmtId="0" fontId="19" fillId="7" borderId="56" xfId="0" applyFont="1" applyFill="1" applyBorder="1" applyAlignment="1">
      <alignment horizontal="center" vertical="top" wrapText="1"/>
    </xf>
    <xf numFmtId="0" fontId="28" fillId="4" borderId="15" xfId="0" applyFont="1" applyFill="1" applyBorder="1" applyAlignment="1">
      <alignment horizontal="left" vertical="center" wrapText="1"/>
    </xf>
    <xf numFmtId="0" fontId="28" fillId="4" borderId="31" xfId="0" applyFont="1" applyFill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top" wrapText="1"/>
    </xf>
    <xf numFmtId="0" fontId="27" fillId="0" borderId="61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6" borderId="15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14" xfId="0" applyFont="1" applyFill="1" applyBorder="1" applyAlignment="1">
      <alignment horizont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wrapText="1"/>
    </xf>
    <xf numFmtId="0" fontId="28" fillId="7" borderId="44" xfId="0" applyFont="1" applyFill="1" applyBorder="1" applyAlignment="1">
      <alignment horizontal="center" wrapText="1"/>
    </xf>
    <xf numFmtId="0" fontId="28" fillId="7" borderId="19" xfId="0" applyFont="1" applyFill="1" applyBorder="1" applyAlignment="1">
      <alignment horizontal="center" wrapText="1"/>
    </xf>
    <xf numFmtId="0" fontId="28" fillId="7" borderId="50" xfId="0" applyFont="1" applyFill="1" applyBorder="1" applyAlignment="1">
      <alignment horizontal="center" vertical="center" wrapText="1"/>
    </xf>
    <xf numFmtId="0" fontId="28" fillId="7" borderId="61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</cellXfs>
  <cellStyles count="30">
    <cellStyle name="Collegamento ipertestuale" xfId="1" builtinId="8"/>
    <cellStyle name="Euro" xfId="2" xr:uid="{00000000-0005-0000-0000-000001000000}"/>
    <cellStyle name="Migliaia" xfId="3" builtinId="3"/>
    <cellStyle name="Migliaia [0] 2" xfId="4" xr:uid="{00000000-0005-0000-0000-000003000000}"/>
    <cellStyle name="Migliaia 10" xfId="5" xr:uid="{00000000-0005-0000-0000-000004000000}"/>
    <cellStyle name="Migliaia 11" xfId="6" xr:uid="{00000000-0005-0000-0000-000005000000}"/>
    <cellStyle name="Migliaia 12" xfId="7" xr:uid="{00000000-0005-0000-0000-000006000000}"/>
    <cellStyle name="Migliaia 2" xfId="8" xr:uid="{00000000-0005-0000-0000-000007000000}"/>
    <cellStyle name="Migliaia 3" xfId="9" xr:uid="{00000000-0005-0000-0000-000008000000}"/>
    <cellStyle name="Migliaia 3 2" xfId="10" xr:uid="{00000000-0005-0000-0000-000009000000}"/>
    <cellStyle name="Migliaia 4" xfId="11" xr:uid="{00000000-0005-0000-0000-00000A000000}"/>
    <cellStyle name="Migliaia 4 2" xfId="12" xr:uid="{00000000-0005-0000-0000-00000B000000}"/>
    <cellStyle name="Migliaia 5" xfId="13" xr:uid="{00000000-0005-0000-0000-00000C000000}"/>
    <cellStyle name="Migliaia 5 2" xfId="14" xr:uid="{00000000-0005-0000-0000-00000D000000}"/>
    <cellStyle name="Migliaia 6" xfId="15" xr:uid="{00000000-0005-0000-0000-00000E000000}"/>
    <cellStyle name="Migliaia 7" xfId="16" xr:uid="{00000000-0005-0000-0000-00000F000000}"/>
    <cellStyle name="Migliaia 8" xfId="17" xr:uid="{00000000-0005-0000-0000-000010000000}"/>
    <cellStyle name="Migliaia 9" xfId="18" xr:uid="{00000000-0005-0000-0000-000011000000}"/>
    <cellStyle name="Normale" xfId="0" builtinId="0"/>
    <cellStyle name="Normale 2" xfId="19" xr:uid="{00000000-0005-0000-0000-000013000000}"/>
    <cellStyle name="Normale 2 2" xfId="20" xr:uid="{00000000-0005-0000-0000-000014000000}"/>
    <cellStyle name="Normale 2 3" xfId="21" xr:uid="{00000000-0005-0000-0000-000015000000}"/>
    <cellStyle name="Normale 3" xfId="22" xr:uid="{00000000-0005-0000-0000-000016000000}"/>
    <cellStyle name="Normale 3 2" xfId="23" xr:uid="{00000000-0005-0000-0000-000017000000}"/>
    <cellStyle name="Normale 4" xfId="24" xr:uid="{00000000-0005-0000-0000-000018000000}"/>
    <cellStyle name="Normale 4 2" xfId="25" xr:uid="{00000000-0005-0000-0000-000019000000}"/>
    <cellStyle name="Normale 5" xfId="26" xr:uid="{00000000-0005-0000-0000-00001A000000}"/>
    <cellStyle name="Normale 5 2" xfId="27" xr:uid="{00000000-0005-0000-0000-00001B000000}"/>
    <cellStyle name="Normale 8" xfId="28" xr:uid="{00000000-0005-0000-0000-00001C000000}"/>
    <cellStyle name="Percentuale 2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zoomScale="80" zoomScaleNormal="80" workbookViewId="0">
      <selection activeCell="E8" sqref="E8:G8"/>
    </sheetView>
  </sheetViews>
  <sheetFormatPr defaultRowHeight="12.75" x14ac:dyDescent="0.2"/>
  <cols>
    <col min="4" max="4" width="23.7109375" customWidth="1"/>
    <col min="7" max="7" width="23.140625" customWidth="1"/>
    <col min="8" max="8" width="5.7109375" customWidth="1"/>
  </cols>
  <sheetData>
    <row r="1" spans="1:9" ht="15.75" thickBot="1" x14ac:dyDescent="0.25">
      <c r="A1" s="196"/>
      <c r="B1" s="197"/>
      <c r="C1" s="197"/>
      <c r="D1" s="197"/>
      <c r="E1" s="197"/>
      <c r="F1" s="197"/>
      <c r="G1" s="197"/>
      <c r="H1" s="197"/>
      <c r="I1" s="198"/>
    </row>
    <row r="2" spans="1:9" ht="23.25" x14ac:dyDescent="0.2">
      <c r="A2" s="199" t="s">
        <v>64</v>
      </c>
      <c r="B2" s="200"/>
      <c r="C2" s="200"/>
      <c r="D2" s="200"/>
      <c r="E2" s="200"/>
      <c r="F2" s="200"/>
      <c r="G2" s="200"/>
      <c r="H2" s="200"/>
      <c r="I2" s="201"/>
    </row>
    <row r="3" spans="1:9" ht="18.75" x14ac:dyDescent="0.2">
      <c r="A3" s="1"/>
      <c r="B3" s="2"/>
      <c r="C3" s="3"/>
      <c r="D3" s="3"/>
      <c r="E3" s="3"/>
      <c r="F3" s="3"/>
      <c r="G3" s="3"/>
      <c r="H3" s="3"/>
      <c r="I3" s="4"/>
    </row>
    <row r="4" spans="1:9" ht="18.75" x14ac:dyDescent="0.2">
      <c r="A4" s="5"/>
      <c r="B4" s="202" t="s">
        <v>65</v>
      </c>
      <c r="C4" s="203"/>
      <c r="D4" s="203"/>
      <c r="E4" s="203"/>
      <c r="F4" s="203"/>
      <c r="G4" s="203"/>
      <c r="H4" s="204"/>
      <c r="I4" s="6"/>
    </row>
    <row r="5" spans="1:9" ht="38.25" customHeight="1" x14ac:dyDescent="0.2">
      <c r="A5" s="5"/>
      <c r="B5" s="205" t="s">
        <v>82</v>
      </c>
      <c r="C5" s="206"/>
      <c r="D5" s="206"/>
      <c r="E5" s="206"/>
      <c r="F5" s="206"/>
      <c r="G5" s="206"/>
      <c r="H5" s="7"/>
      <c r="I5" s="6"/>
    </row>
    <row r="6" spans="1:9" ht="68.25" customHeight="1" x14ac:dyDescent="0.2">
      <c r="A6" s="5"/>
      <c r="B6" s="205"/>
      <c r="C6" s="206"/>
      <c r="D6" s="206"/>
      <c r="E6" s="206"/>
      <c r="F6" s="206"/>
      <c r="G6" s="206"/>
      <c r="H6" s="7"/>
      <c r="I6" s="6"/>
    </row>
    <row r="7" spans="1:9" ht="18.75" x14ac:dyDescent="0.2">
      <c r="A7" s="5"/>
      <c r="B7" s="8"/>
      <c r="C7" s="9"/>
      <c r="D7" s="9"/>
      <c r="E7" s="9"/>
      <c r="F7" s="9"/>
      <c r="G7" s="9"/>
      <c r="H7" s="10"/>
      <c r="I7" s="6"/>
    </row>
    <row r="8" spans="1:9" ht="18.75" x14ac:dyDescent="0.2">
      <c r="A8" s="5"/>
      <c r="B8" s="8" t="s">
        <v>0</v>
      </c>
      <c r="C8" s="9"/>
      <c r="D8" s="9"/>
      <c r="E8" s="207"/>
      <c r="F8" s="208"/>
      <c r="G8" s="209"/>
      <c r="H8" s="10"/>
      <c r="I8" s="6"/>
    </row>
    <row r="9" spans="1:9" ht="18.75" x14ac:dyDescent="0.2">
      <c r="A9" s="5"/>
      <c r="B9" s="8"/>
      <c r="C9" s="9"/>
      <c r="D9" s="9"/>
      <c r="E9" s="11"/>
      <c r="F9" s="11"/>
      <c r="G9" s="11"/>
      <c r="H9" s="10"/>
      <c r="I9" s="6"/>
    </row>
    <row r="10" spans="1:9" ht="18.75" x14ac:dyDescent="0.2">
      <c r="A10" s="5"/>
      <c r="B10" s="12" t="s">
        <v>1</v>
      </c>
      <c r="C10" s="9"/>
      <c r="D10" s="9"/>
      <c r="E10" s="180"/>
      <c r="F10" s="181"/>
      <c r="G10" s="182"/>
      <c r="H10" s="10"/>
      <c r="I10" s="6"/>
    </row>
    <row r="11" spans="1:9" ht="18.75" x14ac:dyDescent="0.2">
      <c r="A11" s="5"/>
      <c r="B11" s="8"/>
      <c r="C11" s="9"/>
      <c r="D11" s="9"/>
      <c r="E11" s="11"/>
      <c r="F11" s="11"/>
      <c r="G11" s="11"/>
      <c r="H11" s="10"/>
      <c r="I11" s="6"/>
    </row>
    <row r="12" spans="1:9" ht="18.75" x14ac:dyDescent="0.2">
      <c r="A12" s="5"/>
      <c r="B12" s="8" t="s">
        <v>2</v>
      </c>
      <c r="C12" s="9"/>
      <c r="D12" s="9"/>
      <c r="E12" s="192"/>
      <c r="F12" s="193"/>
      <c r="G12" s="194"/>
      <c r="H12" s="10"/>
      <c r="I12" s="6"/>
    </row>
    <row r="13" spans="1:9" ht="18.75" x14ac:dyDescent="0.2">
      <c r="A13" s="5"/>
      <c r="B13" s="8"/>
      <c r="C13" s="9"/>
      <c r="D13" s="9"/>
      <c r="E13" s="11"/>
      <c r="F13" s="11"/>
      <c r="G13" s="11"/>
      <c r="H13" s="10"/>
      <c r="I13" s="6"/>
    </row>
    <row r="14" spans="1:9" ht="18.75" x14ac:dyDescent="0.2">
      <c r="A14" s="5"/>
      <c r="B14" s="8"/>
      <c r="C14" s="9"/>
      <c r="D14" s="9"/>
      <c r="E14" s="11"/>
      <c r="F14" s="11"/>
      <c r="G14" s="11"/>
      <c r="H14" s="10"/>
      <c r="I14" s="6"/>
    </row>
    <row r="15" spans="1:9" ht="18.75" x14ac:dyDescent="0.2">
      <c r="A15" s="5"/>
      <c r="B15" s="8" t="s">
        <v>3</v>
      </c>
      <c r="C15" s="9"/>
      <c r="D15" s="9"/>
      <c r="E15" s="195"/>
      <c r="F15" s="184"/>
      <c r="G15" s="185"/>
      <c r="H15" s="10"/>
      <c r="I15" s="6"/>
    </row>
    <row r="16" spans="1:9" ht="18.75" x14ac:dyDescent="0.2">
      <c r="A16" s="5"/>
      <c r="B16" s="8"/>
      <c r="C16" s="9"/>
      <c r="D16" s="9"/>
      <c r="E16" s="11"/>
      <c r="F16" s="11"/>
      <c r="G16" s="11"/>
      <c r="H16" s="10"/>
      <c r="I16" s="6"/>
    </row>
    <row r="17" spans="1:9" ht="18.75" x14ac:dyDescent="0.2">
      <c r="A17" s="5"/>
      <c r="B17" s="8" t="s">
        <v>4</v>
      </c>
      <c r="C17" s="9"/>
      <c r="D17" s="9"/>
      <c r="E17" s="195"/>
      <c r="F17" s="184"/>
      <c r="G17" s="185"/>
      <c r="H17" s="10"/>
      <c r="I17" s="6"/>
    </row>
    <row r="18" spans="1:9" ht="18.75" x14ac:dyDescent="0.2">
      <c r="A18" s="5"/>
      <c r="B18" s="8"/>
      <c r="C18" s="9"/>
      <c r="D18" s="9"/>
      <c r="E18" s="11"/>
      <c r="F18" s="11"/>
      <c r="G18" s="11"/>
      <c r="H18" s="10"/>
      <c r="I18" s="6"/>
    </row>
    <row r="19" spans="1:9" ht="18.75" x14ac:dyDescent="0.2">
      <c r="A19" s="5"/>
      <c r="B19" s="8" t="s">
        <v>5</v>
      </c>
      <c r="C19" s="9"/>
      <c r="D19" s="9"/>
      <c r="E19" s="183"/>
      <c r="F19" s="184"/>
      <c r="G19" s="185"/>
      <c r="H19" s="10"/>
      <c r="I19" s="6"/>
    </row>
    <row r="20" spans="1:9" ht="18.75" x14ac:dyDescent="0.2">
      <c r="A20" s="5"/>
      <c r="B20" s="8"/>
      <c r="C20" s="9"/>
      <c r="D20" s="9"/>
      <c r="E20" s="11"/>
      <c r="F20" s="11"/>
      <c r="G20" s="11"/>
      <c r="H20" s="10"/>
      <c r="I20" s="6"/>
    </row>
    <row r="21" spans="1:9" ht="18.75" x14ac:dyDescent="0.2">
      <c r="A21" s="5"/>
      <c r="B21" s="8" t="s">
        <v>6</v>
      </c>
      <c r="C21" s="9"/>
      <c r="D21" s="9"/>
      <c r="E21" s="195"/>
      <c r="F21" s="184"/>
      <c r="G21" s="185"/>
      <c r="H21" s="10"/>
      <c r="I21" s="6"/>
    </row>
    <row r="22" spans="1:9" ht="18.75" x14ac:dyDescent="0.2">
      <c r="A22" s="5"/>
      <c r="B22" s="8"/>
      <c r="C22" s="9"/>
      <c r="D22" s="9"/>
      <c r="E22" s="11"/>
      <c r="F22" s="11"/>
      <c r="G22" s="11"/>
      <c r="H22" s="10"/>
      <c r="I22" s="6"/>
    </row>
    <row r="23" spans="1:9" ht="18.75" x14ac:dyDescent="0.2">
      <c r="A23" s="5"/>
      <c r="B23" s="8" t="s">
        <v>7</v>
      </c>
      <c r="C23" s="9"/>
      <c r="D23" s="9"/>
      <c r="E23" s="195"/>
      <c r="F23" s="184"/>
      <c r="G23" s="185"/>
      <c r="H23" s="10"/>
      <c r="I23" s="6"/>
    </row>
    <row r="24" spans="1:9" ht="18.75" x14ac:dyDescent="0.2">
      <c r="A24" s="5"/>
      <c r="B24" s="8"/>
      <c r="C24" s="9"/>
      <c r="D24" s="9"/>
      <c r="E24" s="11"/>
      <c r="F24" s="11"/>
      <c r="G24" s="11"/>
      <c r="H24" s="10"/>
      <c r="I24" s="6"/>
    </row>
    <row r="25" spans="1:9" ht="18.75" x14ac:dyDescent="0.2">
      <c r="A25" s="5"/>
      <c r="B25" s="8" t="s">
        <v>8</v>
      </c>
      <c r="C25" s="9"/>
      <c r="D25" s="9"/>
      <c r="E25" s="183"/>
      <c r="F25" s="184"/>
      <c r="G25" s="185"/>
      <c r="H25" s="10"/>
      <c r="I25" s="6"/>
    </row>
    <row r="26" spans="1:9" ht="18.75" x14ac:dyDescent="0.2">
      <c r="A26" s="5"/>
      <c r="B26" s="8"/>
      <c r="C26" s="9"/>
      <c r="D26" s="9"/>
      <c r="E26" s="13"/>
      <c r="F26" s="13"/>
      <c r="G26" s="13"/>
      <c r="H26" s="10"/>
      <c r="I26" s="6"/>
    </row>
    <row r="27" spans="1:9" ht="18.75" x14ac:dyDescent="0.2">
      <c r="A27" s="5"/>
      <c r="B27" s="8" t="s">
        <v>66</v>
      </c>
      <c r="C27" s="9"/>
      <c r="D27" s="9"/>
      <c r="E27" s="14"/>
      <c r="F27" s="15"/>
      <c r="G27" s="13"/>
      <c r="H27" s="10"/>
      <c r="I27" s="6"/>
    </row>
    <row r="28" spans="1:9" ht="18.75" x14ac:dyDescent="0.2">
      <c r="A28" s="5"/>
      <c r="B28" s="16"/>
      <c r="C28" s="17"/>
      <c r="D28" s="17"/>
      <c r="E28" s="17"/>
      <c r="F28" s="17"/>
      <c r="G28" s="17"/>
      <c r="H28" s="18"/>
      <c r="I28" s="6"/>
    </row>
    <row r="29" spans="1:9" ht="18.75" x14ac:dyDescent="0.2">
      <c r="A29" s="19"/>
      <c r="B29" s="20"/>
      <c r="C29" s="17"/>
      <c r="D29" s="17"/>
      <c r="E29" s="17"/>
      <c r="F29" s="17"/>
      <c r="G29" s="17"/>
      <c r="H29" s="17"/>
      <c r="I29" s="21"/>
    </row>
    <row r="30" spans="1:9" ht="18.75" x14ac:dyDescent="0.2">
      <c r="A30" s="22"/>
      <c r="B30" s="23"/>
      <c r="C30" s="9"/>
      <c r="D30" s="9"/>
      <c r="E30" s="9"/>
      <c r="F30" s="9"/>
      <c r="G30" s="9"/>
      <c r="H30" s="9"/>
      <c r="I30" s="22"/>
    </row>
    <row r="31" spans="1:9" ht="19.5" thickBot="1" x14ac:dyDescent="0.25">
      <c r="A31" s="22"/>
      <c r="B31" s="23"/>
      <c r="C31" s="9"/>
      <c r="D31" s="9"/>
      <c r="E31" s="9"/>
      <c r="F31" s="9"/>
      <c r="G31" s="9"/>
      <c r="H31" s="9"/>
      <c r="I31" s="22"/>
    </row>
    <row r="32" spans="1:9" ht="18.75" x14ac:dyDescent="0.3">
      <c r="B32" s="24" t="s">
        <v>10</v>
      </c>
      <c r="C32" s="186" t="s">
        <v>83</v>
      </c>
      <c r="D32" s="186"/>
      <c r="E32" s="186"/>
      <c r="F32" s="186"/>
      <c r="G32" s="187"/>
      <c r="H32" s="25"/>
    </row>
    <row r="33" spans="2:8" ht="18.75" x14ac:dyDescent="0.3">
      <c r="B33" s="26"/>
      <c r="C33" s="188"/>
      <c r="D33" s="188"/>
      <c r="E33" s="188"/>
      <c r="F33" s="188"/>
      <c r="G33" s="189"/>
      <c r="H33" s="25"/>
    </row>
    <row r="34" spans="2:8" ht="18.75" x14ac:dyDescent="0.3">
      <c r="B34" s="26"/>
      <c r="C34" s="188"/>
      <c r="D34" s="188"/>
      <c r="E34" s="188"/>
      <c r="F34" s="188"/>
      <c r="G34" s="189"/>
      <c r="H34" s="25"/>
    </row>
    <row r="35" spans="2:8" ht="30" customHeight="1" thickBot="1" x14ac:dyDescent="0.35">
      <c r="B35" s="27"/>
      <c r="C35" s="190"/>
      <c r="D35" s="190"/>
      <c r="E35" s="190"/>
      <c r="F35" s="190"/>
      <c r="G35" s="191"/>
      <c r="H35" s="25"/>
    </row>
  </sheetData>
  <sheetProtection algorithmName="SHA-512" hashValue="LENJGCovCJPk66P8Nw8WsXwNAlZTax8Z1xYNGHbYKH6nE2trFYsed0Y12ftYTA45xuGcn6LYoyCIQB1hgnqJnQ==" saltValue="P4wDurPsRAnEUbxYF/7+VQ==" spinCount="100000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>
    <pageSetUpPr fitToPage="1"/>
  </sheetPr>
  <dimension ref="A1:O37"/>
  <sheetViews>
    <sheetView showGridLines="0" zoomScale="80" zoomScaleNormal="80" workbookViewId="0">
      <selection activeCell="B14" sqref="B14"/>
    </sheetView>
  </sheetViews>
  <sheetFormatPr defaultColWidth="9.140625" defaultRowHeight="12.75" x14ac:dyDescent="0.2"/>
  <cols>
    <col min="1" max="1" width="23" style="30" customWidth="1"/>
    <col min="2" max="2" width="21.5703125" style="30" customWidth="1"/>
    <col min="3" max="3" width="20.140625" style="30" customWidth="1"/>
    <col min="4" max="4" width="5.42578125" style="30" customWidth="1"/>
    <col min="5" max="5" width="22.5703125" style="30" customWidth="1"/>
    <col min="6" max="6" width="25.42578125" style="30" customWidth="1"/>
    <col min="7" max="7" width="5" style="30" customWidth="1"/>
    <col min="8" max="8" width="21.7109375" style="30" customWidth="1"/>
    <col min="9" max="9" width="26.85546875" style="30" customWidth="1"/>
    <col min="10" max="13" width="9.140625" style="30"/>
    <col min="14" max="15" width="10.42578125" style="30" bestFit="1" customWidth="1"/>
    <col min="16" max="16384" width="9.140625" style="30"/>
  </cols>
  <sheetData>
    <row r="1" spans="1:15" ht="13.5" thickBot="1" x14ac:dyDescent="0.25">
      <c r="A1" s="28" t="s">
        <v>46</v>
      </c>
      <c r="B1" s="29">
        <f>Anagrafica!F27</f>
        <v>0</v>
      </c>
    </row>
    <row r="2" spans="1:15" ht="13.5" thickBot="1" x14ac:dyDescent="0.25"/>
    <row r="3" spans="1:15" ht="13.5" customHeight="1" thickBot="1" x14ac:dyDescent="0.25">
      <c r="A3" s="221" t="s">
        <v>116</v>
      </c>
      <c r="B3" s="222"/>
      <c r="C3" s="223"/>
      <c r="D3" s="31"/>
      <c r="E3" s="31"/>
      <c r="F3" s="31"/>
      <c r="G3" s="32"/>
      <c r="H3" s="32"/>
      <c r="I3" s="32"/>
      <c r="J3" s="32"/>
    </row>
    <row r="4" spans="1:15" ht="28.5" customHeight="1" thickBot="1" x14ac:dyDescent="0.25">
      <c r="A4" s="224" t="s">
        <v>17</v>
      </c>
      <c r="B4" s="225"/>
      <c r="C4" s="226"/>
      <c r="G4" s="33"/>
      <c r="H4" s="33"/>
      <c r="I4" s="33"/>
      <c r="J4" s="33"/>
    </row>
    <row r="5" spans="1:15" ht="36" customHeight="1" thickBot="1" x14ac:dyDescent="0.25">
      <c r="A5" s="227" t="s">
        <v>126</v>
      </c>
      <c r="B5" s="228"/>
      <c r="C5" s="229"/>
      <c r="D5" s="34"/>
      <c r="E5" s="34"/>
      <c r="F5" s="34"/>
      <c r="G5" s="35"/>
      <c r="H5" s="35"/>
      <c r="I5" s="35"/>
      <c r="J5" s="35"/>
      <c r="K5" s="35"/>
    </row>
    <row r="6" spans="1:15" ht="14.25" customHeight="1" thickBot="1" x14ac:dyDescent="0.25">
      <c r="A6" s="230" t="s">
        <v>128</v>
      </c>
      <c r="B6" s="231"/>
      <c r="C6" s="232"/>
      <c r="D6" s="36"/>
      <c r="E6" s="36"/>
      <c r="F6" s="36"/>
      <c r="G6" s="33"/>
      <c r="H6" s="33"/>
      <c r="I6" s="33"/>
      <c r="J6" s="33"/>
    </row>
    <row r="8" spans="1:15" ht="13.5" thickBot="1" x14ac:dyDescent="0.25">
      <c r="J8" s="37"/>
    </row>
    <row r="9" spans="1:15" ht="42.75" customHeight="1" thickBot="1" x14ac:dyDescent="0.25">
      <c r="A9" s="227" t="s">
        <v>114</v>
      </c>
      <c r="B9" s="228"/>
      <c r="C9" s="229"/>
      <c r="E9" s="38"/>
    </row>
    <row r="10" spans="1:15" ht="33" customHeight="1" thickBot="1" x14ac:dyDescent="0.25">
      <c r="A10" s="39"/>
      <c r="B10" s="40"/>
      <c r="C10" s="40"/>
      <c r="D10" s="32"/>
      <c r="G10" s="32"/>
    </row>
    <row r="11" spans="1:15" ht="29.25" customHeight="1" thickBot="1" x14ac:dyDescent="0.25">
      <c r="A11" s="214" t="s">
        <v>11</v>
      </c>
      <c r="B11" s="217" t="s">
        <v>123</v>
      </c>
      <c r="C11" s="218"/>
      <c r="E11" s="219" t="s">
        <v>124</v>
      </c>
      <c r="F11" s="220"/>
      <c r="G11" s="41"/>
      <c r="H11" s="219" t="s">
        <v>125</v>
      </c>
      <c r="I11" s="220"/>
    </row>
    <row r="12" spans="1:15" ht="50.25" customHeight="1" thickBot="1" x14ac:dyDescent="0.25">
      <c r="A12" s="215"/>
      <c r="B12" s="235" t="str">
        <f>CONCATENATE("i valori di consumo devono essere riferiti al periodo ",E13)</f>
        <v>i valori di consumo devono essere riferiti al periodo 01/10/2024 - 31/12/2024</v>
      </c>
      <c r="C12" s="236"/>
      <c r="E12" s="42" t="s">
        <v>67</v>
      </c>
      <c r="F12" s="43" t="s">
        <v>20</v>
      </c>
      <c r="G12" s="32"/>
      <c r="H12" s="42" t="s">
        <v>68</v>
      </c>
      <c r="I12" s="43" t="s">
        <v>21</v>
      </c>
      <c r="O12" s="129"/>
    </row>
    <row r="13" spans="1:15" ht="19.5" customHeight="1" thickBot="1" x14ac:dyDescent="0.25">
      <c r="A13" s="216"/>
      <c r="B13" s="44" t="s">
        <v>9</v>
      </c>
      <c r="C13" s="42" t="s">
        <v>50</v>
      </c>
      <c r="E13" s="217" t="s">
        <v>129</v>
      </c>
      <c r="F13" s="218"/>
      <c r="G13" s="45"/>
      <c r="H13" s="217" t="str">
        <f>E13</f>
        <v>01/10/2024 - 31/12/2024</v>
      </c>
      <c r="I13" s="218"/>
      <c r="O13" s="129"/>
    </row>
    <row r="14" spans="1:15" ht="43.5" customHeight="1" thickBot="1" x14ac:dyDescent="0.25">
      <c r="A14" s="46" t="s">
        <v>119</v>
      </c>
      <c r="B14" s="176"/>
      <c r="C14" s="179">
        <v>1.0569999999999999</v>
      </c>
      <c r="E14" s="177"/>
      <c r="F14" s="48">
        <v>552</v>
      </c>
      <c r="G14" s="47"/>
      <c r="H14" s="177"/>
      <c r="I14" s="48">
        <v>555</v>
      </c>
    </row>
    <row r="15" spans="1:15" ht="48.75" customHeight="1" thickBot="1" x14ac:dyDescent="0.25">
      <c r="A15" s="50" t="s">
        <v>51</v>
      </c>
      <c r="B15" s="142">
        <f>SUM(B14:B14)</f>
        <v>0</v>
      </c>
      <c r="C15" s="143">
        <f>((B14*C14))</f>
        <v>0</v>
      </c>
      <c r="E15" s="49" t="s">
        <v>52</v>
      </c>
      <c r="F15" s="144">
        <f>E14*F14</f>
        <v>0</v>
      </c>
      <c r="H15" s="49" t="s">
        <v>52</v>
      </c>
      <c r="I15" s="144">
        <f>H14*I14</f>
        <v>0</v>
      </c>
      <c r="N15" s="129"/>
    </row>
    <row r="16" spans="1:15" ht="35.25" customHeight="1" x14ac:dyDescent="0.2">
      <c r="E16" s="210" t="str">
        <f>CONCATENATE("* i punti di prelievo sono pari alla media ponderata dei punti di prelievo nel periodo ",E13,". La media ponderata è calcolata pesando ciascun cliente per il numero di giorni fatturati nel periodo di riferimento rispetto ai giorni totali del medesimo periodo.")</f>
        <v>* i punti di prelievo sono pari alla media ponderata dei punti di prelievo nel periodo 01/10/2024 - 31/12/2024. La media ponderata è calcolata pesando ciascun cliente per il numero di giorni fatturati nel periodo di riferimento rispetto ai giorni totali del medesimo periodo.</v>
      </c>
      <c r="F16" s="211"/>
      <c r="H16" s="210" t="str">
        <f>CONCATENATE("* la potenza media è pari alla media ponderata della potenza nel periodo ",E13,". La media ponderata è calcolata pesando ciascun cliente per il numero di giorni fatturati nel periodo di riferimento rispetto ai giorni totali del medesimo periodo.")</f>
        <v>* la potenza media è pari alla media ponderata della potenza nel periodo 01/10/2024 - 31/12/2024. La media ponderata è calcolata pesando ciascun cliente per il numero di giorni fatturati nel periodo di riferimento rispetto ai giorni totali del medesimo periodo.</v>
      </c>
      <c r="I16" s="211"/>
      <c r="N16" s="129"/>
    </row>
    <row r="17" spans="1:15" ht="50.25" customHeight="1" thickBot="1" x14ac:dyDescent="0.25">
      <c r="E17" s="212"/>
      <c r="F17" s="213"/>
      <c r="H17" s="212"/>
      <c r="I17" s="213"/>
    </row>
    <row r="18" spans="1:15" ht="13.5" thickBot="1" x14ac:dyDescent="0.25">
      <c r="D18" s="40"/>
      <c r="E18" s="40"/>
    </row>
    <row r="19" spans="1:15" ht="42.75" customHeight="1" thickBot="1" x14ac:dyDescent="0.25">
      <c r="A19" s="227" t="s">
        <v>115</v>
      </c>
      <c r="B19" s="228"/>
      <c r="C19" s="229"/>
      <c r="E19" s="38"/>
    </row>
    <row r="20" spans="1:15" ht="33" customHeight="1" thickBot="1" x14ac:dyDescent="0.25">
      <c r="A20" s="39"/>
      <c r="B20" s="40"/>
      <c r="C20" s="40"/>
      <c r="D20" s="32"/>
      <c r="G20" s="32"/>
    </row>
    <row r="21" spans="1:15" ht="29.25" customHeight="1" thickBot="1" x14ac:dyDescent="0.25">
      <c r="A21" s="214" t="s">
        <v>11</v>
      </c>
      <c r="B21" s="217" t="str">
        <f>B11</f>
        <v>Componente σ3 per il 2024</v>
      </c>
      <c r="C21" s="218"/>
      <c r="E21" s="219" t="str">
        <f>E11</f>
        <v>Componente σ1 per il 2024</v>
      </c>
      <c r="F21" s="220"/>
      <c r="G21" s="41"/>
      <c r="H21" s="219" t="str">
        <f>H11</f>
        <v>Componente σ2 per il 2024</v>
      </c>
      <c r="I21" s="220"/>
    </row>
    <row r="22" spans="1:15" ht="50.25" customHeight="1" thickBot="1" x14ac:dyDescent="0.25">
      <c r="A22" s="215"/>
      <c r="B22" s="235" t="str">
        <f>B12</f>
        <v>i valori di consumo devono essere riferiti al periodo 01/10/2024 - 31/12/2024</v>
      </c>
      <c r="C22" s="236"/>
      <c r="E22" s="42" t="s">
        <v>67</v>
      </c>
      <c r="F22" s="43" t="s">
        <v>20</v>
      </c>
      <c r="G22" s="32"/>
      <c r="H22" s="42" t="s">
        <v>68</v>
      </c>
      <c r="I22" s="43" t="s">
        <v>21</v>
      </c>
      <c r="O22" s="129"/>
    </row>
    <row r="23" spans="1:15" ht="19.5" customHeight="1" thickBot="1" x14ac:dyDescent="0.25">
      <c r="A23" s="216"/>
      <c r="B23" s="44" t="s">
        <v>9</v>
      </c>
      <c r="C23" s="42" t="s">
        <v>50</v>
      </c>
      <c r="E23" s="217" t="str">
        <f>E13</f>
        <v>01/10/2024 - 31/12/2024</v>
      </c>
      <c r="F23" s="218"/>
      <c r="G23" s="45"/>
      <c r="H23" s="217" t="str">
        <f>E13</f>
        <v>01/10/2024 - 31/12/2024</v>
      </c>
      <c r="I23" s="218"/>
      <c r="O23" s="129"/>
    </row>
    <row r="24" spans="1:15" ht="43.5" customHeight="1" thickBot="1" x14ac:dyDescent="0.25">
      <c r="A24" s="46" t="s">
        <v>120</v>
      </c>
      <c r="B24" s="176"/>
      <c r="C24" s="179">
        <v>1.0569999999999999</v>
      </c>
      <c r="E24" s="178"/>
      <c r="F24" s="140">
        <v>552</v>
      </c>
      <c r="G24" s="47"/>
      <c r="H24" s="177"/>
      <c r="I24" s="48">
        <v>555</v>
      </c>
    </row>
    <row r="25" spans="1:15" ht="48.75" customHeight="1" thickBot="1" x14ac:dyDescent="0.25">
      <c r="A25" s="50" t="s">
        <v>51</v>
      </c>
      <c r="B25" s="142">
        <f>SUM(B24:B24)</f>
        <v>0</v>
      </c>
      <c r="C25" s="143">
        <f>((B24*C24))</f>
        <v>0</v>
      </c>
      <c r="E25" s="49" t="s">
        <v>52</v>
      </c>
      <c r="F25" s="144">
        <f>E24*F24</f>
        <v>0</v>
      </c>
      <c r="H25" s="49" t="s">
        <v>52</v>
      </c>
      <c r="I25" s="144">
        <f>H24*I24</f>
        <v>0</v>
      </c>
      <c r="N25" s="129"/>
    </row>
    <row r="26" spans="1:15" ht="35.25" customHeight="1" x14ac:dyDescent="0.2">
      <c r="E26" s="210" t="str">
        <f>E16</f>
        <v>* i punti di prelievo sono pari alla media ponderata dei punti di prelievo nel periodo 01/10/2024 - 31/12/2024. La media ponderata è calcolata pesando ciascun cliente per il numero di giorni fatturati nel periodo di riferimento rispetto ai giorni totali del medesimo periodo.</v>
      </c>
      <c r="F26" s="211"/>
      <c r="H26" s="210" t="str">
        <f>H16</f>
        <v>* la potenza media è pari alla media ponderata della potenza nel periodo 01/10/2024 - 31/12/2024. La media ponderata è calcolata pesando ciascun cliente per il numero di giorni fatturati nel periodo di riferimento rispetto ai giorni totali del medesimo periodo.</v>
      </c>
      <c r="I26" s="211"/>
      <c r="N26" s="129"/>
    </row>
    <row r="27" spans="1:15" ht="47.25" customHeight="1" thickBot="1" x14ac:dyDescent="0.25">
      <c r="E27" s="212"/>
      <c r="F27" s="213"/>
      <c r="H27" s="212"/>
      <c r="I27" s="213"/>
    </row>
    <row r="28" spans="1:15" ht="42.75" customHeight="1" x14ac:dyDescent="0.2"/>
    <row r="29" spans="1:15" ht="13.5" thickBot="1" x14ac:dyDescent="0.25"/>
    <row r="30" spans="1:15" ht="13.5" thickBot="1" x14ac:dyDescent="0.25">
      <c r="A30" s="233" t="s">
        <v>40</v>
      </c>
      <c r="B30" s="51" t="s">
        <v>130</v>
      </c>
      <c r="C30" s="32"/>
    </row>
    <row r="31" spans="1:15" ht="13.5" thickBot="1" x14ac:dyDescent="0.25">
      <c r="A31" s="234"/>
      <c r="B31" s="52" t="s">
        <v>22</v>
      </c>
      <c r="C31" s="53"/>
    </row>
    <row r="32" spans="1:15" ht="39" thickBot="1" x14ac:dyDescent="0.25">
      <c r="A32" s="55" t="s">
        <v>56</v>
      </c>
      <c r="B32" s="145">
        <f>ROUND(SUM(C25,F25,I25,I15,F15,C15)/100,2)</f>
        <v>0</v>
      </c>
      <c r="C32" s="54"/>
    </row>
    <row r="35" ht="31.5" customHeight="1" x14ac:dyDescent="0.2"/>
    <row r="36" ht="33.75" customHeight="1" x14ac:dyDescent="0.2"/>
    <row r="37" ht="39.75" customHeight="1" x14ac:dyDescent="0.2"/>
  </sheetData>
  <sheetProtection algorithmName="SHA-512" hashValue="6lcDNyK18XynfVMQiIQjXE/padYIaVQ2kuWvFyJYUscgs/RBq80jmWrBqQ/+XUeSvnxZhmwIs6Cm9Jx7g9eG0A==" saltValue="15bgDu+HoO2knlkN0Xjc2Q==" spinCount="100000" sheet="1" selectLockedCells="1"/>
  <mergeCells count="25">
    <mergeCell ref="E16:F17"/>
    <mergeCell ref="H16:I17"/>
    <mergeCell ref="E11:F11"/>
    <mergeCell ref="H11:I11"/>
    <mergeCell ref="E13:F13"/>
    <mergeCell ref="H13:I13"/>
    <mergeCell ref="A3:C3"/>
    <mergeCell ref="A4:C4"/>
    <mergeCell ref="A5:C5"/>
    <mergeCell ref="A6:C6"/>
    <mergeCell ref="A30:A31"/>
    <mergeCell ref="B22:C22"/>
    <mergeCell ref="A9:C9"/>
    <mergeCell ref="B12:C12"/>
    <mergeCell ref="B11:C11"/>
    <mergeCell ref="A11:A13"/>
    <mergeCell ref="A19:C19"/>
    <mergeCell ref="E26:F27"/>
    <mergeCell ref="H26:I27"/>
    <mergeCell ref="A21:A23"/>
    <mergeCell ref="B21:C21"/>
    <mergeCell ref="E21:F21"/>
    <mergeCell ref="H21:I21"/>
    <mergeCell ref="E23:F23"/>
    <mergeCell ref="H23:I23"/>
  </mergeCells>
  <phoneticPr fontId="0" type="noConversion"/>
  <printOptions horizontalCentered="1"/>
  <pageMargins left="0.78740157480314965" right="0.78740157480314965" top="0.78740157480314965" bottom="0.78740157480314965" header="0.39370078740157483" footer="0.39370078740157483"/>
  <pageSetup paperSize="9" scale="51" orientation="portrait" r:id="rId1"/>
  <headerFooter alignWithMargins="0">
    <oddHeader>&amp;L&amp;"Arial,Grassetto"Regime di perequazione generale ANNO 2008&amp;R&amp;"Arial,Grassetto"&amp;A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zoomScaleNormal="100" workbookViewId="0">
      <selection activeCell="C12" sqref="C12"/>
    </sheetView>
  </sheetViews>
  <sheetFormatPr defaultColWidth="9.140625" defaultRowHeight="11.25" x14ac:dyDescent="0.2"/>
  <cols>
    <col min="1" max="1" width="7.140625" style="57" customWidth="1"/>
    <col min="2" max="2" width="44.5703125" style="57" bestFit="1" customWidth="1"/>
    <col min="3" max="3" width="17" style="57" customWidth="1"/>
    <col min="4" max="4" width="14" style="57" customWidth="1"/>
    <col min="5" max="5" width="17.140625" style="57" customWidth="1"/>
    <col min="6" max="6" width="16.7109375" style="57" customWidth="1"/>
    <col min="7" max="7" width="14.42578125" style="57" customWidth="1"/>
    <col min="8" max="8" width="21.7109375" style="57" customWidth="1"/>
    <col min="9" max="9" width="18.42578125" style="57" customWidth="1"/>
    <col min="10" max="10" width="16" style="57" customWidth="1"/>
    <col min="11" max="11" width="19.42578125" style="57" customWidth="1"/>
    <col min="12" max="12" width="16.5703125" style="57" customWidth="1"/>
    <col min="13" max="13" width="9.28515625" style="57" customWidth="1"/>
    <col min="14" max="14" width="10" style="57" bestFit="1" customWidth="1"/>
    <col min="15" max="15" width="9.140625" style="57"/>
    <col min="16" max="16" width="13" style="57" customWidth="1"/>
    <col min="17" max="17" width="15.42578125" style="57" customWidth="1"/>
    <col min="18" max="16384" width="9.140625" style="57"/>
  </cols>
  <sheetData>
    <row r="1" spans="1:10" ht="13.5" thickBot="1" x14ac:dyDescent="0.25">
      <c r="A1" s="237" t="s">
        <v>46</v>
      </c>
      <c r="B1" s="238"/>
      <c r="C1" s="56">
        <f>Anagrafica!F27</f>
        <v>0</v>
      </c>
    </row>
    <row r="2" spans="1:10" ht="12" thickBot="1" x14ac:dyDescent="0.25"/>
    <row r="3" spans="1:10" ht="17.25" customHeight="1" thickBot="1" x14ac:dyDescent="0.25">
      <c r="A3" s="242" t="s">
        <v>84</v>
      </c>
      <c r="B3" s="243"/>
      <c r="C3" s="243"/>
      <c r="D3" s="244"/>
    </row>
    <row r="4" spans="1:10" ht="27" customHeight="1" x14ac:dyDescent="0.2">
      <c r="A4" s="245" t="s">
        <v>38</v>
      </c>
      <c r="B4" s="246"/>
      <c r="C4" s="246"/>
      <c r="D4" s="247"/>
    </row>
    <row r="5" spans="1:10" ht="16.5" customHeight="1" x14ac:dyDescent="0.2">
      <c r="A5" s="254" t="str">
        <f>'comma 5.1 b) '!A6</f>
        <v>Le agevolazioni decorrono dal 24/08/2016 al 31/12/2024</v>
      </c>
      <c r="B5" s="255"/>
      <c r="C5" s="255"/>
      <c r="D5" s="256"/>
    </row>
    <row r="6" spans="1:10" ht="21.75" customHeight="1" thickBot="1" x14ac:dyDescent="0.25">
      <c r="A6" s="257" t="s">
        <v>122</v>
      </c>
      <c r="B6" s="258"/>
      <c r="C6" s="258"/>
      <c r="D6" s="259"/>
    </row>
    <row r="7" spans="1:10" ht="12" thickBot="1" x14ac:dyDescent="0.25">
      <c r="C7" s="58"/>
    </row>
    <row r="8" spans="1:10" ht="13.5" customHeight="1" thickBot="1" x14ac:dyDescent="0.25">
      <c r="A8" s="242" t="s">
        <v>117</v>
      </c>
      <c r="B8" s="244"/>
      <c r="C8" s="217" t="str">
        <f>CONCATENATE("periodo ",'comma 5.1 b) '!E13)</f>
        <v>periodo 01/10/2024 - 31/12/2024</v>
      </c>
      <c r="D8" s="273"/>
      <c r="E8" s="273"/>
      <c r="F8" s="273"/>
      <c r="G8" s="273"/>
      <c r="H8" s="218"/>
    </row>
    <row r="9" spans="1:10" ht="52.5" customHeight="1" thickBot="1" x14ac:dyDescent="0.25">
      <c r="A9" s="242" t="s">
        <v>29</v>
      </c>
      <c r="B9" s="244"/>
      <c r="C9" s="252"/>
      <c r="D9" s="253"/>
      <c r="E9" s="253"/>
      <c r="F9" s="274"/>
      <c r="G9" s="274"/>
      <c r="H9" s="275"/>
      <c r="I9" s="138" t="s">
        <v>27</v>
      </c>
      <c r="J9" s="139" t="s">
        <v>28</v>
      </c>
    </row>
    <row r="10" spans="1:10" ht="13.5" customHeight="1" thickBot="1" x14ac:dyDescent="0.25">
      <c r="A10" s="248" t="s">
        <v>85</v>
      </c>
      <c r="B10" s="249"/>
      <c r="C10" s="239"/>
      <c r="D10" s="240"/>
      <c r="E10" s="241"/>
      <c r="F10" s="59" t="s">
        <v>16</v>
      </c>
      <c r="G10" s="59" t="s">
        <v>88</v>
      </c>
      <c r="H10" s="59" t="s">
        <v>87</v>
      </c>
      <c r="I10" s="59" t="s">
        <v>16</v>
      </c>
      <c r="J10" s="60" t="s">
        <v>23</v>
      </c>
    </row>
    <row r="11" spans="1:10" ht="19.5" customHeight="1" thickBot="1" x14ac:dyDescent="0.25">
      <c r="A11" s="250"/>
      <c r="B11" s="251"/>
      <c r="C11" s="61" t="s">
        <v>69</v>
      </c>
      <c r="D11" s="61" t="s">
        <v>89</v>
      </c>
      <c r="E11" s="62" t="s">
        <v>90</v>
      </c>
      <c r="F11" s="61" t="s">
        <v>24</v>
      </c>
      <c r="G11" s="61" t="s">
        <v>43</v>
      </c>
      <c r="H11" s="63" t="s">
        <v>25</v>
      </c>
      <c r="I11" s="61" t="s">
        <v>26</v>
      </c>
      <c r="J11" s="63" t="s">
        <v>26</v>
      </c>
    </row>
    <row r="12" spans="1:10" ht="22.5" x14ac:dyDescent="0.2">
      <c r="A12" s="64" t="s">
        <v>73</v>
      </c>
      <c r="B12" s="65" t="s">
        <v>13</v>
      </c>
      <c r="C12" s="159"/>
      <c r="D12" s="159"/>
      <c r="E12" s="160"/>
      <c r="F12" s="66">
        <v>523.96749999999997</v>
      </c>
      <c r="G12" s="66">
        <v>0</v>
      </c>
      <c r="H12" s="67">
        <v>1.0569999999999999</v>
      </c>
      <c r="I12" s="164">
        <f>C12*F12</f>
        <v>0</v>
      </c>
      <c r="J12" s="165">
        <f>E12*H12+D12*G12</f>
        <v>0</v>
      </c>
    </row>
    <row r="13" spans="1:10" ht="21.75" customHeight="1" x14ac:dyDescent="0.2">
      <c r="A13" s="64" t="s">
        <v>86</v>
      </c>
      <c r="B13" s="65" t="s">
        <v>14</v>
      </c>
      <c r="C13" s="146"/>
      <c r="D13" s="159"/>
      <c r="E13" s="161"/>
      <c r="F13" s="68">
        <v>6166.7725</v>
      </c>
      <c r="G13" s="68">
        <v>0</v>
      </c>
      <c r="H13" s="69">
        <v>0.98899999999999999</v>
      </c>
      <c r="I13" s="164">
        <f>C13*F13</f>
        <v>0</v>
      </c>
      <c r="J13" s="165">
        <f>E13*H13+D13*G13</f>
        <v>0</v>
      </c>
    </row>
    <row r="14" spans="1:10" x14ac:dyDescent="0.2">
      <c r="A14" s="64" t="s">
        <v>12</v>
      </c>
      <c r="B14" s="65" t="s">
        <v>75</v>
      </c>
      <c r="C14" s="146"/>
      <c r="D14" s="159"/>
      <c r="E14" s="161"/>
      <c r="F14" s="68">
        <v>19623.32</v>
      </c>
      <c r="G14" s="68">
        <v>706.14499999999998</v>
      </c>
      <c r="H14" s="69">
        <v>6.8000000000000005E-2</v>
      </c>
      <c r="I14" s="164">
        <f>C14*F14</f>
        <v>0</v>
      </c>
      <c r="J14" s="165">
        <f>E14*H14+D14*G14</f>
        <v>0</v>
      </c>
    </row>
    <row r="15" spans="1:10" ht="19.5" customHeight="1" x14ac:dyDescent="0.2">
      <c r="A15" s="64" t="s">
        <v>74</v>
      </c>
      <c r="B15" s="88" t="s">
        <v>77</v>
      </c>
      <c r="C15" s="147"/>
      <c r="D15" s="159"/>
      <c r="E15" s="162"/>
      <c r="F15" s="68">
        <v>19623.32</v>
      </c>
      <c r="G15" s="68">
        <v>706.14499999999998</v>
      </c>
      <c r="H15" s="69">
        <v>6.7000000000000004E-2</v>
      </c>
      <c r="I15" s="164">
        <f>C15*F15</f>
        <v>0</v>
      </c>
      <c r="J15" s="165">
        <f>E15*H15+D15*G15</f>
        <v>0</v>
      </c>
    </row>
    <row r="16" spans="1:10" ht="30" customHeight="1" thickBot="1" x14ac:dyDescent="0.25">
      <c r="A16" s="70" t="s">
        <v>76</v>
      </c>
      <c r="B16" s="71" t="s">
        <v>78</v>
      </c>
      <c r="C16" s="148"/>
      <c r="D16" s="159"/>
      <c r="E16" s="163"/>
      <c r="F16" s="68">
        <v>19623.32</v>
      </c>
      <c r="G16" s="68">
        <v>706.14499999999998</v>
      </c>
      <c r="H16" s="69">
        <v>6.7000000000000004E-2</v>
      </c>
      <c r="I16" s="164">
        <f>C16*F16</f>
        <v>0</v>
      </c>
      <c r="J16" s="165">
        <f>E16*H16+D16*G16</f>
        <v>0</v>
      </c>
    </row>
    <row r="17" spans="1:11" ht="21.75" customHeight="1" thickBot="1" x14ac:dyDescent="0.25">
      <c r="A17" s="265" t="s">
        <v>91</v>
      </c>
      <c r="B17" s="278"/>
      <c r="C17" s="278"/>
      <c r="D17" s="278"/>
      <c r="E17" s="278"/>
      <c r="F17" s="278"/>
      <c r="G17" s="278"/>
      <c r="H17" s="278"/>
      <c r="I17" s="166">
        <f>SUM(I12:I16)</f>
        <v>0</v>
      </c>
      <c r="J17" s="167">
        <f>SUM(J12:J16)</f>
        <v>0</v>
      </c>
    </row>
    <row r="18" spans="1:11" ht="12" customHeight="1" x14ac:dyDescent="0.2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spans="1:11" ht="12" customHeight="1" x14ac:dyDescent="0.2">
      <c r="A19" s="72"/>
      <c r="B19" s="72"/>
      <c r="C19" s="72"/>
      <c r="D19" s="72"/>
      <c r="E19" s="72"/>
      <c r="F19" s="72"/>
      <c r="G19" s="72"/>
      <c r="H19" s="73"/>
      <c r="I19" s="73"/>
    </row>
    <row r="20" spans="1:11" ht="12" thickBot="1" x14ac:dyDescent="0.25">
      <c r="A20" s="58"/>
      <c r="B20" s="58"/>
      <c r="C20" s="58"/>
    </row>
    <row r="21" spans="1:11" ht="21" customHeight="1" thickBot="1" x14ac:dyDescent="0.25">
      <c r="A21" s="242" t="s">
        <v>121</v>
      </c>
      <c r="B21" s="244"/>
    </row>
    <row r="22" spans="1:11" ht="13.5" customHeight="1" thickBot="1" x14ac:dyDescent="0.25">
      <c r="A22" s="279" t="s">
        <v>127</v>
      </c>
      <c r="B22" s="280"/>
      <c r="C22" s="239" t="str">
        <f>C8</f>
        <v>periodo 01/10/2024 - 31/12/2024</v>
      </c>
      <c r="D22" s="240"/>
      <c r="E22" s="240"/>
      <c r="F22" s="240"/>
      <c r="G22" s="240"/>
      <c r="H22" s="240"/>
      <c r="I22" s="240"/>
      <c r="J22" s="240"/>
      <c r="K22" s="241"/>
    </row>
    <row r="23" spans="1:11" ht="19.5" customHeight="1" thickBot="1" x14ac:dyDescent="0.25">
      <c r="A23" s="281"/>
      <c r="B23" s="282"/>
      <c r="C23" s="74"/>
      <c r="D23" s="75"/>
      <c r="E23" s="75"/>
      <c r="F23" s="75"/>
      <c r="G23" s="75"/>
      <c r="H23" s="75"/>
      <c r="I23" s="75"/>
      <c r="J23" s="75"/>
      <c r="K23" s="76"/>
    </row>
    <row r="24" spans="1:11" ht="19.5" customHeight="1" thickBot="1" x14ac:dyDescent="0.25">
      <c r="A24" s="248" t="s">
        <v>85</v>
      </c>
      <c r="B24" s="249"/>
      <c r="C24" s="235" t="s">
        <v>47</v>
      </c>
      <c r="D24" s="270"/>
      <c r="E24" s="236"/>
      <c r="F24" s="235" t="s">
        <v>48</v>
      </c>
      <c r="G24" s="270"/>
      <c r="H24" s="236"/>
      <c r="I24" s="235" t="s">
        <v>49</v>
      </c>
      <c r="J24" s="270"/>
      <c r="K24" s="236"/>
    </row>
    <row r="25" spans="1:11" ht="23.25" thickBot="1" x14ac:dyDescent="0.25">
      <c r="A25" s="271"/>
      <c r="B25" s="272"/>
      <c r="C25" s="61" t="s">
        <v>70</v>
      </c>
      <c r="D25" s="77" t="s">
        <v>45</v>
      </c>
      <c r="E25" s="78" t="s">
        <v>26</v>
      </c>
      <c r="F25" s="63" t="s">
        <v>71</v>
      </c>
      <c r="G25" s="79" t="s">
        <v>43</v>
      </c>
      <c r="H25" s="78" t="s">
        <v>26</v>
      </c>
      <c r="I25" s="80" t="s">
        <v>72</v>
      </c>
      <c r="J25" s="80" t="s">
        <v>25</v>
      </c>
      <c r="K25" s="78" t="s">
        <v>26</v>
      </c>
    </row>
    <row r="26" spans="1:11" ht="27.75" customHeight="1" x14ac:dyDescent="0.2">
      <c r="A26" s="276" t="s">
        <v>79</v>
      </c>
      <c r="B26" s="277"/>
      <c r="C26" s="81"/>
      <c r="D26" s="82"/>
      <c r="E26" s="83"/>
      <c r="F26" s="64"/>
      <c r="G26" s="84"/>
      <c r="H26" s="65"/>
      <c r="I26" s="64"/>
      <c r="J26" s="84"/>
      <c r="K26" s="85"/>
    </row>
    <row r="27" spans="1:11" x14ac:dyDescent="0.2">
      <c r="B27" s="83" t="s">
        <v>30</v>
      </c>
      <c r="C27" s="146"/>
      <c r="D27" s="86">
        <v>125.86499999999999</v>
      </c>
      <c r="E27" s="156">
        <f>D27*C27</f>
        <v>0</v>
      </c>
      <c r="F27" s="146"/>
      <c r="G27" s="86">
        <v>783.96500000000003</v>
      </c>
      <c r="H27" s="156">
        <f>G27*F27</f>
        <v>0</v>
      </c>
      <c r="I27" s="146"/>
      <c r="J27" s="87">
        <v>6.5000000000000002E-2</v>
      </c>
      <c r="K27" s="157">
        <f>J27*I27</f>
        <v>0</v>
      </c>
    </row>
    <row r="28" spans="1:11" ht="22.5" x14ac:dyDescent="0.2">
      <c r="B28" s="65" t="s">
        <v>92</v>
      </c>
      <c r="C28" s="146"/>
      <c r="D28" s="86">
        <v>125.86499999999999</v>
      </c>
      <c r="E28" s="156">
        <f t="shared" ref="E28:E38" si="0">D28*C28</f>
        <v>0</v>
      </c>
      <c r="F28" s="146"/>
      <c r="G28" s="86">
        <v>742.48500000000001</v>
      </c>
      <c r="H28" s="156">
        <f t="shared" ref="H28:H38" si="1">G28*F28</f>
        <v>0</v>
      </c>
      <c r="I28" s="146"/>
      <c r="J28" s="87">
        <v>6.5000000000000002E-2</v>
      </c>
      <c r="K28" s="157">
        <f t="shared" ref="K28:K38" si="2">J28*I28</f>
        <v>0</v>
      </c>
    </row>
    <row r="29" spans="1:11" ht="22.5" x14ac:dyDescent="0.2">
      <c r="B29" s="65" t="s">
        <v>93</v>
      </c>
      <c r="C29" s="146"/>
      <c r="D29" s="86">
        <v>125.86499999999999</v>
      </c>
      <c r="E29" s="156">
        <f t="shared" si="0"/>
        <v>0</v>
      </c>
      <c r="F29" s="146"/>
      <c r="G29" s="86">
        <v>825.4425</v>
      </c>
      <c r="H29" s="156">
        <f t="shared" si="1"/>
        <v>0</v>
      </c>
      <c r="I29" s="146"/>
      <c r="J29" s="87">
        <v>6.5000000000000002E-2</v>
      </c>
      <c r="K29" s="157">
        <f t="shared" si="2"/>
        <v>0</v>
      </c>
    </row>
    <row r="30" spans="1:11" ht="22.5" x14ac:dyDescent="0.2">
      <c r="B30" s="65" t="s">
        <v>94</v>
      </c>
      <c r="C30" s="146"/>
      <c r="D30" s="86">
        <v>138.44999999999999</v>
      </c>
      <c r="E30" s="156">
        <f t="shared" si="0"/>
        <v>0</v>
      </c>
      <c r="F30" s="146"/>
      <c r="G30" s="86">
        <v>825.4425</v>
      </c>
      <c r="H30" s="156">
        <f t="shared" si="1"/>
        <v>0</v>
      </c>
      <c r="I30" s="146"/>
      <c r="J30" s="87">
        <v>6.5000000000000002E-2</v>
      </c>
      <c r="K30" s="157">
        <f t="shared" si="2"/>
        <v>0</v>
      </c>
    </row>
    <row r="31" spans="1:11" ht="15" customHeight="1" x14ac:dyDescent="0.2">
      <c r="B31" s="65" t="s">
        <v>95</v>
      </c>
      <c r="C31" s="146"/>
      <c r="D31" s="86">
        <v>138.44999999999999</v>
      </c>
      <c r="E31" s="156">
        <f t="shared" si="0"/>
        <v>0</v>
      </c>
      <c r="F31" s="146"/>
      <c r="G31" s="86">
        <v>825.4425</v>
      </c>
      <c r="H31" s="156">
        <f t="shared" si="1"/>
        <v>0</v>
      </c>
      <c r="I31" s="146"/>
      <c r="J31" s="87">
        <v>6.5000000000000002E-2</v>
      </c>
      <c r="K31" s="157">
        <f t="shared" si="2"/>
        <v>0</v>
      </c>
    </row>
    <row r="32" spans="1:11" ht="22.5" customHeight="1" x14ac:dyDescent="0.2">
      <c r="A32" s="263" t="s">
        <v>15</v>
      </c>
      <c r="B32" s="264"/>
      <c r="C32" s="146"/>
      <c r="D32" s="86">
        <v>125.86499999999999</v>
      </c>
      <c r="E32" s="156">
        <f t="shared" si="0"/>
        <v>0</v>
      </c>
      <c r="F32" s="146"/>
      <c r="G32" s="86">
        <v>783.96500000000003</v>
      </c>
      <c r="H32" s="156">
        <f t="shared" si="1"/>
        <v>0</v>
      </c>
      <c r="I32" s="146"/>
      <c r="J32" s="87">
        <v>6.3E-2</v>
      </c>
      <c r="K32" s="157">
        <f t="shared" si="2"/>
        <v>0</v>
      </c>
    </row>
    <row r="33" spans="1:12" ht="22.5" x14ac:dyDescent="0.2">
      <c r="A33" s="131" t="s">
        <v>86</v>
      </c>
      <c r="B33" s="65" t="s">
        <v>61</v>
      </c>
      <c r="C33" s="146"/>
      <c r="D33" s="86">
        <v>11938.924999999999</v>
      </c>
      <c r="E33" s="156">
        <f t="shared" si="0"/>
        <v>0</v>
      </c>
      <c r="F33" s="146"/>
      <c r="G33" s="86">
        <v>863.255</v>
      </c>
      <c r="H33" s="156">
        <f t="shared" si="1"/>
        <v>0</v>
      </c>
      <c r="I33" s="146"/>
      <c r="J33" s="87">
        <v>0.06</v>
      </c>
      <c r="K33" s="157">
        <f t="shared" si="2"/>
        <v>0</v>
      </c>
    </row>
    <row r="34" spans="1:12" ht="22.5" x14ac:dyDescent="0.2">
      <c r="A34" s="132"/>
      <c r="B34" s="130" t="s">
        <v>62</v>
      </c>
      <c r="C34" s="146"/>
      <c r="D34" s="86">
        <v>10745.0275</v>
      </c>
      <c r="E34" s="156">
        <f t="shared" si="0"/>
        <v>0</v>
      </c>
      <c r="F34" s="146"/>
      <c r="G34" s="86">
        <v>775.16250000000002</v>
      </c>
      <c r="H34" s="156">
        <f t="shared" si="1"/>
        <v>0</v>
      </c>
      <c r="I34" s="146"/>
      <c r="J34" s="87">
        <v>5.2999999999999999E-2</v>
      </c>
      <c r="K34" s="157">
        <f t="shared" si="2"/>
        <v>0</v>
      </c>
    </row>
    <row r="35" spans="1:12" ht="22.5" x14ac:dyDescent="0.2">
      <c r="A35" s="82"/>
      <c r="B35" s="130" t="s">
        <v>63</v>
      </c>
      <c r="C35" s="146"/>
      <c r="D35" s="86">
        <v>10381.672500000001</v>
      </c>
      <c r="E35" s="156">
        <f t="shared" si="0"/>
        <v>0</v>
      </c>
      <c r="F35" s="146"/>
      <c r="G35" s="86">
        <v>680.03250000000003</v>
      </c>
      <c r="H35" s="156">
        <f t="shared" si="1"/>
        <v>0</v>
      </c>
      <c r="I35" s="146"/>
      <c r="J35" s="87">
        <v>4.8000000000000001E-2</v>
      </c>
      <c r="K35" s="157">
        <f t="shared" si="2"/>
        <v>0</v>
      </c>
    </row>
    <row r="36" spans="1:12" ht="22.5" customHeight="1" x14ac:dyDescent="0.2">
      <c r="A36" s="81" t="s">
        <v>12</v>
      </c>
      <c r="B36" s="65" t="s">
        <v>75</v>
      </c>
      <c r="C36" s="146"/>
      <c r="D36" s="86">
        <v>525067.50249999994</v>
      </c>
      <c r="E36" s="156">
        <f t="shared" si="0"/>
        <v>0</v>
      </c>
      <c r="F36" s="146"/>
      <c r="G36" s="86">
        <v>0</v>
      </c>
      <c r="H36" s="156">
        <f t="shared" si="1"/>
        <v>0</v>
      </c>
      <c r="I36" s="150"/>
      <c r="J36" s="87">
        <v>2.1999999999999999E-2</v>
      </c>
      <c r="K36" s="157">
        <f t="shared" si="2"/>
        <v>0</v>
      </c>
    </row>
    <row r="37" spans="1:12" ht="20.25" customHeight="1" x14ac:dyDescent="0.2">
      <c r="A37" s="64" t="s">
        <v>74</v>
      </c>
      <c r="B37" s="85" t="s">
        <v>80</v>
      </c>
      <c r="C37" s="147"/>
      <c r="D37" s="86">
        <v>525067.50249999994</v>
      </c>
      <c r="E37" s="156">
        <f t="shared" si="0"/>
        <v>0</v>
      </c>
      <c r="F37" s="147"/>
      <c r="G37" s="89">
        <v>0</v>
      </c>
      <c r="H37" s="156">
        <f t="shared" si="1"/>
        <v>0</v>
      </c>
      <c r="I37" s="151"/>
      <c r="J37" s="90">
        <v>0</v>
      </c>
      <c r="K37" s="158">
        <f t="shared" si="2"/>
        <v>0</v>
      </c>
    </row>
    <row r="38" spans="1:12" ht="22.5" customHeight="1" thickBot="1" x14ac:dyDescent="0.25">
      <c r="A38" s="131" t="s">
        <v>76</v>
      </c>
      <c r="B38" s="88" t="s">
        <v>81</v>
      </c>
      <c r="C38" s="148"/>
      <c r="D38" s="126">
        <v>525067.50249999994</v>
      </c>
      <c r="E38" s="156">
        <f t="shared" si="0"/>
        <v>0</v>
      </c>
      <c r="F38" s="149"/>
      <c r="G38" s="126">
        <v>0</v>
      </c>
      <c r="H38" s="156">
        <f t="shared" si="1"/>
        <v>0</v>
      </c>
      <c r="I38" s="152"/>
      <c r="J38" s="127">
        <v>0</v>
      </c>
      <c r="K38" s="158">
        <f t="shared" si="2"/>
        <v>0</v>
      </c>
    </row>
    <row r="39" spans="1:12" ht="30" customHeight="1" thickBot="1" x14ac:dyDescent="0.25">
      <c r="A39" s="265" t="s">
        <v>96</v>
      </c>
      <c r="B39" s="266"/>
      <c r="C39" s="267">
        <f>SUM(E27:E38)</f>
        <v>0</v>
      </c>
      <c r="D39" s="268"/>
      <c r="E39" s="269"/>
      <c r="F39" s="267">
        <f>SUM(H27:H38)</f>
        <v>0</v>
      </c>
      <c r="G39" s="268"/>
      <c r="H39" s="269"/>
      <c r="I39" s="267">
        <f>SUM(K27:K38)</f>
        <v>0</v>
      </c>
      <c r="J39" s="268"/>
      <c r="K39" s="269"/>
    </row>
    <row r="41" spans="1:12" ht="30.75" customHeight="1" x14ac:dyDescent="0.2">
      <c r="A41" s="261" t="str">
        <f>CONCATENATE("* i punti di prelievo e i kW sono pari alla media ponderata dei punti di prelievo e dei kW nel periodo ",'comma 5.1 b) '!E13,". La media ponderata è calcolata pesando ciascun cliente per il numero di giorni fatturati nel periodo di riferimento rispetto ai giorni totali del medesimo periodo.")</f>
        <v>* i punti di prelievo e i kW sono pari alla media ponderata dei punti di prelievo e dei kW nel periodo 01/10/2024 - 31/12/2024. La media ponderata è calcolata pesando ciascun cliente per il numero di giorni fatturati nel periodo di riferimento rispetto ai giorni totali del medesimo periodo.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</row>
    <row r="42" spans="1:12" ht="23.25" customHeight="1" x14ac:dyDescent="0.2">
      <c r="A42" s="261" t="str">
        <f>CONCATENATE("** i valori di consumo devono essere riferiti al periodo ",'comma 5.1 b) '!E13,".")</f>
        <v>** i valori di consumo devono essere riferiti al periodo 01/10/2024 - 31/12/2024.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</row>
    <row r="43" spans="1:12" ht="25.5" customHeight="1" x14ac:dyDescent="0.2">
      <c r="A43" s="261" t="str">
        <f>CONCATENATE("*** la potenza media è pari alla media ponderata della potenza nel periodo ", 'comma 5.1 b) '!E13,".  La media ponderata è calcolata pesando ciascun cliente per il numero di giorni fatturati nel periodo di riferimento rispetto ai giorni totali del medesimo periodo.")</f>
        <v>*** la potenza media è pari alla media ponderata della potenza nel periodo 01/10/2024 - 31/12/2024.  La media ponderata è calcolata pesando ciascun cliente per il numero di giorni fatturati nel periodo di riferimento rispetto ai giorni totali del medesimo periodo.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</row>
    <row r="44" spans="1:12" ht="14.25" customHeight="1" x14ac:dyDescent="0.2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2" ht="12" thickBot="1" x14ac:dyDescent="0.25"/>
    <row r="46" spans="1:12" ht="12" thickBot="1" x14ac:dyDescent="0.25">
      <c r="B46" s="91" t="s">
        <v>41</v>
      </c>
      <c r="C46" s="60" t="str">
        <f>'comma 5.1 b) '!B30</f>
        <v>IV trimestre 2024</v>
      </c>
      <c r="D46" s="92"/>
      <c r="E46" s="93"/>
      <c r="F46" s="93"/>
      <c r="G46" s="93"/>
    </row>
    <row r="47" spans="1:12" ht="12" thickBot="1" x14ac:dyDescent="0.25">
      <c r="B47" s="94"/>
      <c r="C47" s="95" t="s">
        <v>22</v>
      </c>
      <c r="D47" s="96"/>
      <c r="E47" s="93"/>
      <c r="F47" s="93"/>
      <c r="G47" s="93"/>
    </row>
    <row r="48" spans="1:12" ht="28.5" customHeight="1" x14ac:dyDescent="0.2">
      <c r="B48" s="97" t="s">
        <v>18</v>
      </c>
      <c r="C48" s="153">
        <f>ROUND(J17/100,2)</f>
        <v>0</v>
      </c>
      <c r="D48" s="73"/>
      <c r="E48" s="93"/>
      <c r="F48" s="93"/>
      <c r="G48" s="93"/>
    </row>
    <row r="49" spans="2:7" ht="36.75" customHeight="1" x14ac:dyDescent="0.2">
      <c r="B49" s="98" t="s">
        <v>31</v>
      </c>
      <c r="C49" s="154">
        <f>ROUND(I17/100,2)</f>
        <v>0</v>
      </c>
      <c r="D49" s="73"/>
      <c r="E49" s="93"/>
      <c r="F49" s="93"/>
      <c r="G49" s="93"/>
    </row>
    <row r="50" spans="2:7" ht="43.5" customHeight="1" thickBot="1" x14ac:dyDescent="0.25">
      <c r="B50" s="99" t="s">
        <v>19</v>
      </c>
      <c r="C50" s="155">
        <f>ROUND((C39+F39+I39)/100,2)</f>
        <v>0</v>
      </c>
      <c r="D50" s="73"/>
      <c r="E50" s="93"/>
      <c r="F50" s="93"/>
      <c r="G50" s="93"/>
    </row>
    <row r="51" spans="2:7" ht="19.5" customHeight="1" thickBot="1" x14ac:dyDescent="0.25">
      <c r="B51" s="99" t="s">
        <v>54</v>
      </c>
      <c r="C51" s="155">
        <f>SUM(C48:C50)</f>
        <v>0</v>
      </c>
      <c r="D51" s="73"/>
      <c r="E51" s="93"/>
      <c r="F51" s="93"/>
      <c r="G51" s="93"/>
    </row>
    <row r="52" spans="2:7" x14ac:dyDescent="0.2">
      <c r="E52" s="93"/>
      <c r="F52" s="93"/>
      <c r="G52" s="93"/>
    </row>
  </sheetData>
  <sheetProtection algorithmName="SHA-512" hashValue="Q6b5cjWAQoWNe2UlgcaKHwRjDCNIVM+WVi+8n5zbLbEkrh1uI/FSFFnfSdspP7a18ZzU36b6dv/IN8O46EJA7w==" saltValue="XTrlLUYp3QnkAT5yu/60Gg==" spinCount="100000" sheet="1" selectLockedCells="1"/>
  <mergeCells count="31">
    <mergeCell ref="I24:K24"/>
    <mergeCell ref="A24:B25"/>
    <mergeCell ref="C8:H8"/>
    <mergeCell ref="F9:H9"/>
    <mergeCell ref="A26:B26"/>
    <mergeCell ref="A17:H17"/>
    <mergeCell ref="A21:B21"/>
    <mergeCell ref="C22:K22"/>
    <mergeCell ref="A22:B23"/>
    <mergeCell ref="A18:K18"/>
    <mergeCell ref="C24:E24"/>
    <mergeCell ref="F24:H24"/>
    <mergeCell ref="A44:K44"/>
    <mergeCell ref="A41:L41"/>
    <mergeCell ref="A42:L42"/>
    <mergeCell ref="A32:B32"/>
    <mergeCell ref="A39:B39"/>
    <mergeCell ref="I39:K39"/>
    <mergeCell ref="A43:L43"/>
    <mergeCell ref="C39:E39"/>
    <mergeCell ref="F39:H39"/>
    <mergeCell ref="A1:B1"/>
    <mergeCell ref="C10:E10"/>
    <mergeCell ref="A3:D3"/>
    <mergeCell ref="A4:D4"/>
    <mergeCell ref="A10:B11"/>
    <mergeCell ref="C9:E9"/>
    <mergeCell ref="A9:B9"/>
    <mergeCell ref="A5:D5"/>
    <mergeCell ref="A8:B8"/>
    <mergeCell ref="A6:D6"/>
  </mergeCells>
  <phoneticPr fontId="3" type="noConversion"/>
  <pageMargins left="0.17" right="0.17" top="0.2" bottom="0.22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showGridLines="0" zoomScaleNormal="100" workbookViewId="0">
      <selection activeCell="M12" sqref="M12"/>
    </sheetView>
  </sheetViews>
  <sheetFormatPr defaultColWidth="9.140625" defaultRowHeight="12.75" x14ac:dyDescent="0.2"/>
  <cols>
    <col min="1" max="1" width="9.140625" style="100"/>
    <col min="2" max="2" width="3.7109375" style="100" customWidth="1"/>
    <col min="3" max="3" width="9.140625" style="100"/>
    <col min="4" max="4" width="11.42578125" style="100" customWidth="1"/>
    <col min="5" max="6" width="9.140625" style="100"/>
    <col min="7" max="7" width="3.140625" style="100" customWidth="1"/>
    <col min="8" max="8" width="13.42578125" style="100" customWidth="1"/>
    <col min="9" max="10" width="9.140625" style="100" hidden="1" customWidth="1"/>
    <col min="11" max="11" width="10.7109375" style="100" hidden="1" customWidth="1"/>
    <col min="12" max="12" width="48.7109375" style="100" customWidth="1"/>
    <col min="13" max="13" width="12.5703125" style="100" customWidth="1"/>
    <col min="14" max="14" width="13" style="100" customWidth="1"/>
    <col min="15" max="15" width="22.140625" style="100" customWidth="1"/>
    <col min="16" max="16384" width="9.140625" style="100"/>
  </cols>
  <sheetData>
    <row r="1" spans="1:15" ht="13.5" customHeight="1" thickBot="1" x14ac:dyDescent="0.25">
      <c r="A1" s="324" t="s">
        <v>46</v>
      </c>
      <c r="B1" s="325"/>
      <c r="C1" s="326"/>
      <c r="D1" s="56">
        <f>Anagrafica!F27</f>
        <v>0</v>
      </c>
    </row>
    <row r="2" spans="1:15" ht="13.5" thickBot="1" x14ac:dyDescent="0.25"/>
    <row r="3" spans="1:15" ht="13.5" thickBot="1" x14ac:dyDescent="0.25">
      <c r="A3" s="327" t="s">
        <v>32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9"/>
    </row>
    <row r="4" spans="1:15" x14ac:dyDescent="0.2">
      <c r="A4" s="333" t="s">
        <v>97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5"/>
      <c r="N4" s="101"/>
      <c r="O4" s="101"/>
    </row>
    <row r="5" spans="1:15" ht="32.25" customHeight="1" thickBot="1" x14ac:dyDescent="0.25">
      <c r="A5" s="336" t="s">
        <v>44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8"/>
      <c r="N5" s="101"/>
      <c r="O5" s="101"/>
    </row>
    <row r="6" spans="1:15" ht="21" customHeight="1" thickBot="1" x14ac:dyDescent="0.25">
      <c r="A6" s="306" t="s">
        <v>39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8"/>
      <c r="N6" s="101"/>
      <c r="O6" s="101"/>
    </row>
    <row r="7" spans="1:15" ht="13.5" thickBot="1" x14ac:dyDescent="0.25">
      <c r="A7" s="330" t="str">
        <f>'comma 5.1 b) '!A6</f>
        <v>Le agevolazioni decorrono dal 24/08/2016 al 31/12/2024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2"/>
      <c r="N7" s="101"/>
      <c r="O7" s="101"/>
    </row>
    <row r="8" spans="1:15" ht="13.5" thickBot="1" x14ac:dyDescent="0.25">
      <c r="N8" s="101"/>
      <c r="O8" s="101"/>
    </row>
    <row r="9" spans="1:15" ht="13.5" thickBot="1" x14ac:dyDescent="0.25">
      <c r="A9" s="292" t="s">
        <v>35</v>
      </c>
      <c r="B9" s="293"/>
      <c r="C9" s="293"/>
      <c r="D9" s="293"/>
      <c r="E9" s="293"/>
      <c r="F9" s="293"/>
      <c r="G9" s="293"/>
      <c r="H9" s="294"/>
      <c r="I9" s="102"/>
      <c r="J9" s="102"/>
      <c r="K9" s="103"/>
      <c r="L9" s="104"/>
      <c r="M9" s="104"/>
      <c r="N9" s="104"/>
      <c r="O9" s="104"/>
    </row>
    <row r="10" spans="1:15" ht="25.5" customHeight="1" thickBot="1" x14ac:dyDescent="0.25">
      <c r="A10" s="295" t="s">
        <v>42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7">
        <v>2024</v>
      </c>
      <c r="M10" s="298"/>
      <c r="N10" s="298"/>
      <c r="O10" s="299"/>
    </row>
    <row r="11" spans="1:15" ht="40.5" customHeight="1" x14ac:dyDescent="0.2">
      <c r="A11" s="300" t="s">
        <v>57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 t="str">
        <f>CONCATENATE("dati richiesti relativi al periodo ",'comma 5.1 b) '!E13)</f>
        <v>dati richiesti relativi al periodo 01/10/2024 - 31/12/2024</v>
      </c>
      <c r="M11" s="303"/>
      <c r="N11" s="105" t="s">
        <v>22</v>
      </c>
      <c r="O11" s="106" t="s">
        <v>33</v>
      </c>
    </row>
    <row r="12" spans="1:15" x14ac:dyDescent="0.2">
      <c r="A12" s="304" t="s">
        <v>99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107" t="s">
        <v>36</v>
      </c>
      <c r="M12" s="108"/>
      <c r="N12" s="109">
        <v>206.12</v>
      </c>
      <c r="O12" s="168">
        <f>M12*N12</f>
        <v>0</v>
      </c>
    </row>
    <row r="13" spans="1:15" ht="36.75" customHeight="1" x14ac:dyDescent="0.2">
      <c r="A13" s="304" t="s">
        <v>100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110" t="s">
        <v>58</v>
      </c>
      <c r="M13" s="108"/>
      <c r="N13" s="109">
        <v>103.32</v>
      </c>
      <c r="O13" s="168">
        <f>M13*N13</f>
        <v>0</v>
      </c>
    </row>
    <row r="14" spans="1:15" ht="38.25" x14ac:dyDescent="0.2">
      <c r="A14" s="304" t="s">
        <v>101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110" t="s">
        <v>59</v>
      </c>
      <c r="M14" s="108"/>
      <c r="N14" s="109">
        <v>206.12</v>
      </c>
      <c r="O14" s="168">
        <f>M14*N14</f>
        <v>0</v>
      </c>
    </row>
    <row r="15" spans="1:15" ht="30.75" customHeight="1" x14ac:dyDescent="0.2">
      <c r="A15" s="322" t="s">
        <v>102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111" t="s">
        <v>60</v>
      </c>
      <c r="M15" s="108"/>
      <c r="N15" s="109">
        <v>412.23</v>
      </c>
      <c r="O15" s="168">
        <f>M15*N15</f>
        <v>0</v>
      </c>
    </row>
    <row r="16" spans="1:15" ht="26.25" customHeight="1" thickBot="1" x14ac:dyDescent="0.25">
      <c r="A16" s="320" t="s">
        <v>103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112" t="s">
        <v>34</v>
      </c>
      <c r="M16" s="108"/>
      <c r="N16" s="128">
        <v>77.489999999999995</v>
      </c>
      <c r="O16" s="169">
        <f>M16*N16</f>
        <v>0</v>
      </c>
    </row>
    <row r="17" spans="1:15" ht="13.5" thickBot="1" x14ac:dyDescent="0.25">
      <c r="A17" s="318" t="s">
        <v>53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286">
        <f>SUM(O12:O16)</f>
        <v>0</v>
      </c>
      <c r="M17" s="287"/>
      <c r="N17" s="287"/>
      <c r="O17" s="288"/>
    </row>
    <row r="18" spans="1:1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x14ac:dyDescent="0.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4"/>
      <c r="N19" s="113"/>
      <c r="O19" s="101"/>
    </row>
    <row r="20" spans="1:15" ht="13.5" thickBot="1" x14ac:dyDescent="0.2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4"/>
      <c r="N20" s="113"/>
      <c r="O20" s="101"/>
    </row>
    <row r="21" spans="1:15" ht="13.5" customHeight="1" thickBot="1" x14ac:dyDescent="0.25">
      <c r="A21" s="292" t="s">
        <v>105</v>
      </c>
      <c r="B21" s="293"/>
      <c r="C21" s="293"/>
      <c r="D21" s="293"/>
      <c r="E21" s="293"/>
      <c r="F21" s="293"/>
      <c r="G21" s="293"/>
      <c r="H21" s="294"/>
      <c r="I21" s="102"/>
      <c r="J21" s="102"/>
      <c r="K21" s="103"/>
      <c r="L21" s="104"/>
      <c r="M21" s="104"/>
      <c r="N21" s="104"/>
      <c r="O21" s="104"/>
    </row>
    <row r="22" spans="1:15" ht="32.25" customHeight="1" thickBot="1" x14ac:dyDescent="0.25">
      <c r="A22" s="295" t="s">
        <v>98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7">
        <f>L10</f>
        <v>2024</v>
      </c>
      <c r="M22" s="298"/>
      <c r="N22" s="298"/>
      <c r="O22" s="299"/>
    </row>
    <row r="23" spans="1:15" ht="12.75" customHeight="1" x14ac:dyDescent="0.2">
      <c r="A23" s="300" t="s">
        <v>57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2" t="str">
        <f>L11</f>
        <v>dati richiesti relativi al periodo 01/10/2024 - 31/12/2024</v>
      </c>
      <c r="M23" s="303"/>
      <c r="N23" s="135" t="s">
        <v>22</v>
      </c>
      <c r="O23" s="136" t="s">
        <v>33</v>
      </c>
    </row>
    <row r="24" spans="1:15" ht="12.75" customHeight="1" x14ac:dyDescent="0.2">
      <c r="A24" s="304" t="s">
        <v>99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107" t="s">
        <v>36</v>
      </c>
      <c r="M24" s="108"/>
      <c r="N24" s="109">
        <v>516.57000000000005</v>
      </c>
      <c r="O24" s="168">
        <f>M24*N24</f>
        <v>0</v>
      </c>
    </row>
    <row r="25" spans="1:15" ht="38.25" x14ac:dyDescent="0.2">
      <c r="A25" s="283" t="s">
        <v>104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5"/>
      <c r="L25" s="110" t="s">
        <v>58</v>
      </c>
      <c r="M25" s="108"/>
      <c r="N25" s="109">
        <v>51.67</v>
      </c>
      <c r="O25" s="168">
        <f>M25*N25</f>
        <v>0</v>
      </c>
    </row>
    <row r="26" spans="1:15" ht="13.5" customHeight="1" thickBot="1" x14ac:dyDescent="0.25">
      <c r="A26" s="320" t="s">
        <v>103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112" t="s">
        <v>34</v>
      </c>
      <c r="M26" s="108"/>
      <c r="N26" s="128">
        <v>61.69</v>
      </c>
      <c r="O26" s="169">
        <f>M26*N26</f>
        <v>0</v>
      </c>
    </row>
    <row r="27" spans="1:15" ht="13.5" customHeight="1" thickBot="1" x14ac:dyDescent="0.25">
      <c r="A27" s="318" t="s">
        <v>53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286">
        <f>SUM(O24:O26)</f>
        <v>0</v>
      </c>
      <c r="M27" s="287"/>
      <c r="N27" s="287"/>
      <c r="O27" s="288"/>
    </row>
    <row r="28" spans="1:15" ht="13.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4"/>
      <c r="M28" s="134"/>
      <c r="N28" s="134"/>
      <c r="O28" s="134"/>
    </row>
    <row r="29" spans="1:15" ht="13.5" customHeight="1" thickBot="1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4"/>
      <c r="M29" s="134"/>
      <c r="N29" s="134"/>
      <c r="O29" s="134"/>
    </row>
    <row r="30" spans="1:15" ht="13.5" customHeight="1" thickBot="1" x14ac:dyDescent="0.25">
      <c r="A30" s="292" t="s">
        <v>106</v>
      </c>
      <c r="B30" s="293"/>
      <c r="C30" s="293"/>
      <c r="D30" s="293"/>
      <c r="E30" s="293"/>
      <c r="F30" s="293"/>
      <c r="G30" s="293"/>
      <c r="H30" s="294"/>
      <c r="I30" s="102"/>
      <c r="J30" s="102"/>
      <c r="K30" s="103"/>
      <c r="L30" s="104"/>
      <c r="M30" s="104"/>
      <c r="N30" s="104"/>
      <c r="O30" s="104"/>
    </row>
    <row r="31" spans="1:15" ht="63.75" customHeight="1" thickBot="1" x14ac:dyDescent="0.25">
      <c r="A31" s="295" t="s">
        <v>107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7">
        <f>L10</f>
        <v>2024</v>
      </c>
      <c r="M31" s="298"/>
      <c r="N31" s="298"/>
      <c r="O31" s="299"/>
    </row>
    <row r="32" spans="1:15" ht="13.5" customHeight="1" x14ac:dyDescent="0.2">
      <c r="A32" s="300" t="s">
        <v>108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2" t="str">
        <f>L11</f>
        <v>dati richiesti relativi al periodo 01/10/2024 - 31/12/2024</v>
      </c>
      <c r="M32" s="303"/>
      <c r="N32" s="135" t="s">
        <v>22</v>
      </c>
      <c r="O32" s="136" t="s">
        <v>33</v>
      </c>
    </row>
    <row r="33" spans="1:15" ht="16.5" customHeight="1" x14ac:dyDescent="0.2">
      <c r="A33" s="304" t="s">
        <v>109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137" t="s">
        <v>36</v>
      </c>
      <c r="M33" s="108"/>
      <c r="N33" s="109">
        <v>165.2</v>
      </c>
      <c r="O33" s="168">
        <f>M33*N33</f>
        <v>0</v>
      </c>
    </row>
    <row r="34" spans="1:15" ht="17.25" customHeight="1" x14ac:dyDescent="0.2">
      <c r="A34" s="283" t="s">
        <v>110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5"/>
      <c r="L34" s="137" t="s">
        <v>36</v>
      </c>
      <c r="M34" s="108"/>
      <c r="N34" s="109">
        <v>275.33</v>
      </c>
      <c r="O34" s="168">
        <f>M34*N34</f>
        <v>0</v>
      </c>
    </row>
    <row r="35" spans="1:15" ht="27" customHeight="1" thickBot="1" x14ac:dyDescent="0.25">
      <c r="A35" s="320" t="s">
        <v>111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137" t="s">
        <v>36</v>
      </c>
      <c r="M35" s="108"/>
      <c r="N35" s="128">
        <v>20.57</v>
      </c>
      <c r="O35" s="169">
        <f>M35*N35</f>
        <v>0</v>
      </c>
    </row>
    <row r="36" spans="1:15" ht="13.5" customHeight="1" thickBot="1" x14ac:dyDescent="0.25">
      <c r="A36" s="318" t="s">
        <v>53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286">
        <f>SUM(O33:O35)</f>
        <v>0</v>
      </c>
      <c r="M36" s="287"/>
      <c r="N36" s="287"/>
      <c r="O36" s="288"/>
    </row>
    <row r="37" spans="1:15" ht="13.5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4"/>
      <c r="M37" s="134"/>
      <c r="N37" s="134"/>
      <c r="O37" s="134"/>
    </row>
    <row r="38" spans="1:15" ht="13.5" customHeight="1" thickBot="1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  <c r="N38" s="134"/>
      <c r="O38" s="134"/>
    </row>
    <row r="39" spans="1:15" ht="13.5" customHeight="1" thickBot="1" x14ac:dyDescent="0.25">
      <c r="A39" s="312" t="s">
        <v>41</v>
      </c>
      <c r="B39" s="313"/>
      <c r="C39" s="313"/>
      <c r="D39" s="313"/>
      <c r="E39" s="313"/>
      <c r="F39" s="313"/>
      <c r="G39" s="313"/>
      <c r="H39" s="314"/>
      <c r="I39" s="113"/>
      <c r="J39" s="113"/>
      <c r="K39" s="113"/>
      <c r="L39" s="115" t="str">
        <f>'comma 5.1 b) '!B30</f>
        <v>IV trimestre 2024</v>
      </c>
      <c r="M39" s="116"/>
      <c r="N39" s="113"/>
    </row>
    <row r="40" spans="1:15" ht="13.5" thickBot="1" x14ac:dyDescent="0.25">
      <c r="A40" s="315"/>
      <c r="B40" s="316"/>
      <c r="C40" s="316"/>
      <c r="D40" s="316"/>
      <c r="E40" s="316"/>
      <c r="F40" s="316"/>
      <c r="G40" s="316"/>
      <c r="H40" s="317"/>
      <c r="I40" s="113"/>
      <c r="J40" s="113"/>
      <c r="K40" s="113"/>
      <c r="L40" s="117" t="s">
        <v>22</v>
      </c>
      <c r="M40" s="118"/>
      <c r="N40" s="113"/>
    </row>
    <row r="41" spans="1:15" ht="31.5" customHeight="1" thickBot="1" x14ac:dyDescent="0.25">
      <c r="A41" s="289" t="s">
        <v>42</v>
      </c>
      <c r="B41" s="290"/>
      <c r="C41" s="290"/>
      <c r="D41" s="290"/>
      <c r="E41" s="290"/>
      <c r="F41" s="290"/>
      <c r="G41" s="290"/>
      <c r="H41" s="291"/>
      <c r="I41" s="113"/>
      <c r="J41" s="113"/>
      <c r="K41" s="113"/>
      <c r="L41" s="170">
        <f>ROUND(L17,2)</f>
        <v>0</v>
      </c>
      <c r="M41" s="119"/>
      <c r="N41" s="113"/>
    </row>
    <row r="42" spans="1:15" ht="28.5" customHeight="1" thickBot="1" x14ac:dyDescent="0.25">
      <c r="A42" s="289" t="s">
        <v>98</v>
      </c>
      <c r="B42" s="290"/>
      <c r="C42" s="290"/>
      <c r="D42" s="290"/>
      <c r="E42" s="290"/>
      <c r="F42" s="290"/>
      <c r="G42" s="290"/>
      <c r="H42" s="291"/>
      <c r="I42" s="113"/>
      <c r="J42" s="113"/>
      <c r="K42" s="113"/>
      <c r="L42" s="171">
        <f>ROUND(L27,2)</f>
        <v>0</v>
      </c>
      <c r="M42" s="119"/>
      <c r="N42" s="113"/>
    </row>
    <row r="43" spans="1:15" ht="64.150000000000006" customHeight="1" thickBot="1" x14ac:dyDescent="0.25">
      <c r="A43" s="289" t="s">
        <v>107</v>
      </c>
      <c r="B43" s="290"/>
      <c r="C43" s="290"/>
      <c r="D43" s="290"/>
      <c r="E43" s="290"/>
      <c r="F43" s="290"/>
      <c r="G43" s="290"/>
      <c r="H43" s="291"/>
      <c r="I43" s="113"/>
      <c r="J43" s="113"/>
      <c r="K43" s="113"/>
      <c r="L43" s="171">
        <f>ROUND(L36,2)</f>
        <v>0</v>
      </c>
      <c r="M43" s="119"/>
      <c r="N43" s="113"/>
    </row>
    <row r="44" spans="1:15" ht="33.75" customHeight="1" thickBot="1" x14ac:dyDescent="0.25">
      <c r="A44" s="309" t="s">
        <v>56</v>
      </c>
      <c r="B44" s="310"/>
      <c r="C44" s="310"/>
      <c r="D44" s="310"/>
      <c r="E44" s="310"/>
      <c r="F44" s="310"/>
      <c r="G44" s="310"/>
      <c r="H44" s="311"/>
      <c r="I44" s="113"/>
      <c r="J44" s="113"/>
      <c r="K44" s="113"/>
      <c r="L44" s="172">
        <f>SUM(L41:L43)</f>
        <v>0</v>
      </c>
      <c r="M44" s="119"/>
      <c r="N44" s="113"/>
    </row>
  </sheetData>
  <sheetProtection algorithmName="SHA-512" hashValue="cfIKfky4kYBw3YWRCowUL9NljN3VzEvhQLFx1LvssVpKVB20cdfl05dBofiSXsobWjwmdd6cZfN71RfHYTMn3Q==" saltValue="8J+uYmnVxP8t1S4oqsvdNA==" spinCount="100000" sheet="1" selectLockedCells="1"/>
  <mergeCells count="43">
    <mergeCell ref="A15:K15"/>
    <mergeCell ref="A14:K14"/>
    <mergeCell ref="A17:K17"/>
    <mergeCell ref="A1:C1"/>
    <mergeCell ref="L17:O17"/>
    <mergeCell ref="A11:K11"/>
    <mergeCell ref="A10:K10"/>
    <mergeCell ref="A13:K13"/>
    <mergeCell ref="A12:K12"/>
    <mergeCell ref="L11:M11"/>
    <mergeCell ref="A16:K16"/>
    <mergeCell ref="A3:M3"/>
    <mergeCell ref="A9:H9"/>
    <mergeCell ref="A7:M7"/>
    <mergeCell ref="A4:M4"/>
    <mergeCell ref="A5:M5"/>
    <mergeCell ref="A6:M6"/>
    <mergeCell ref="L10:O10"/>
    <mergeCell ref="A44:H44"/>
    <mergeCell ref="A41:H41"/>
    <mergeCell ref="A39:H40"/>
    <mergeCell ref="A21:H21"/>
    <mergeCell ref="A22:K22"/>
    <mergeCell ref="A27:K27"/>
    <mergeCell ref="A36:K36"/>
    <mergeCell ref="A34:K34"/>
    <mergeCell ref="A35:K35"/>
    <mergeCell ref="A26:K26"/>
    <mergeCell ref="L22:O22"/>
    <mergeCell ref="A23:K23"/>
    <mergeCell ref="L23:M23"/>
    <mergeCell ref="A24:K24"/>
    <mergeCell ref="A25:K25"/>
    <mergeCell ref="L36:O36"/>
    <mergeCell ref="A43:H43"/>
    <mergeCell ref="L27:O27"/>
    <mergeCell ref="A42:H42"/>
    <mergeCell ref="A30:H30"/>
    <mergeCell ref="A31:K31"/>
    <mergeCell ref="L31:O31"/>
    <mergeCell ref="A32:K32"/>
    <mergeCell ref="L32:M32"/>
    <mergeCell ref="A33:K33"/>
  </mergeCells>
  <phoneticPr fontId="3" type="noConversion"/>
  <pageMargins left="0.75" right="0.17" top="0.39" bottom="1" header="0.21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showGridLines="0" showRowColHeaders="0" zoomScale="130" zoomScaleNormal="130" workbookViewId="0">
      <selection activeCell="A5" sqref="A5:B5"/>
    </sheetView>
  </sheetViews>
  <sheetFormatPr defaultColWidth="9.140625" defaultRowHeight="12.75" x14ac:dyDescent="0.2"/>
  <cols>
    <col min="1" max="1" width="41.7109375" style="100" bestFit="1" customWidth="1"/>
    <col min="2" max="2" width="27.42578125" style="100" customWidth="1"/>
    <col min="3" max="6" width="9.140625" style="100"/>
    <col min="7" max="7" width="20.28515625" style="100" customWidth="1"/>
    <col min="8" max="16384" width="9.140625" style="100"/>
  </cols>
  <sheetData>
    <row r="1" spans="1:3" ht="13.5" thickBot="1" x14ac:dyDescent="0.25">
      <c r="A1" s="28" t="s">
        <v>46</v>
      </c>
      <c r="B1" s="56">
        <f>Anagrafica!F27</f>
        <v>0</v>
      </c>
      <c r="C1" s="30"/>
    </row>
    <row r="2" spans="1:3" ht="13.5" thickBot="1" x14ac:dyDescent="0.25"/>
    <row r="3" spans="1:3" ht="13.5" thickBot="1" x14ac:dyDescent="0.25">
      <c r="A3" s="341" t="s">
        <v>37</v>
      </c>
      <c r="B3" s="342"/>
    </row>
    <row r="4" spans="1:3" ht="13.5" thickBot="1" x14ac:dyDescent="0.25"/>
    <row r="5" spans="1:3" ht="13.5" thickBot="1" x14ac:dyDescent="0.25">
      <c r="A5" s="339" t="str">
        <f>'comma 5.1 b) '!B30</f>
        <v>IV trimestre 2024</v>
      </c>
      <c r="B5" s="340"/>
    </row>
    <row r="6" spans="1:3" x14ac:dyDescent="0.2">
      <c r="A6" s="120"/>
      <c r="B6" s="121"/>
    </row>
    <row r="7" spans="1:3" x14ac:dyDescent="0.2">
      <c r="A7" s="122" t="s">
        <v>118</v>
      </c>
      <c r="B7" s="173">
        <f>'comma 5.1 b) '!B32</f>
        <v>0</v>
      </c>
    </row>
    <row r="8" spans="1:3" x14ac:dyDescent="0.2">
      <c r="A8" s="122"/>
      <c r="B8" s="123"/>
    </row>
    <row r="9" spans="1:3" x14ac:dyDescent="0.2">
      <c r="A9" s="122" t="s">
        <v>112</v>
      </c>
      <c r="B9" s="173">
        <f>'comma 6.1 a), b), d) '!C51</f>
        <v>0</v>
      </c>
    </row>
    <row r="10" spans="1:3" x14ac:dyDescent="0.2">
      <c r="A10" s="122"/>
      <c r="B10" s="123"/>
    </row>
    <row r="11" spans="1:3" x14ac:dyDescent="0.2">
      <c r="A11" s="124" t="s">
        <v>113</v>
      </c>
      <c r="B11" s="174">
        <f>'art. 7'!L44</f>
        <v>0</v>
      </c>
    </row>
    <row r="12" spans="1:3" x14ac:dyDescent="0.2">
      <c r="A12" s="124"/>
      <c r="B12" s="125"/>
    </row>
    <row r="13" spans="1:3" ht="13.5" thickBot="1" x14ac:dyDescent="0.25">
      <c r="A13" s="124"/>
      <c r="B13" s="125"/>
    </row>
    <row r="14" spans="1:3" ht="26.25" thickBot="1" x14ac:dyDescent="0.25">
      <c r="A14" s="141" t="s">
        <v>55</v>
      </c>
      <c r="B14" s="175">
        <f>B7+B9+B11</f>
        <v>0</v>
      </c>
    </row>
  </sheetData>
  <sheetProtection algorithmName="SHA-512" hashValue="Dqz+NGByN582ZgQDqINYi1JEBrj+qIzprgRiwWcdm93hln2GG4Ir0JUgmbS89TlOS1pAZmWfe8FHWt+2Cp4kdw==" saltValue="XUbUXT/10e2t7WrWUiY9lQ==" spinCount="100000" sheet="1" selectLockedCells="1"/>
  <mergeCells count="2">
    <mergeCell ref="A5:B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Anagrafica</vt:lpstr>
      <vt:lpstr>comma 5.1 b) </vt:lpstr>
      <vt:lpstr>comma 6.1 a), b), d) </vt:lpstr>
      <vt:lpstr>art. 7</vt:lpstr>
      <vt:lpstr>RIEPILOGO</vt:lpstr>
      <vt:lpstr>'art. 7'!Area_stampa</vt:lpstr>
      <vt:lpstr>'comma 5.1 b) '!Area_stampa</vt:lpstr>
      <vt:lpstr>'comma 6.1 a), b), d) 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mengoli.alberto@ccse.cc</dc:creator>
  <cp:lastModifiedBy>Danilo Granato</cp:lastModifiedBy>
  <cp:lastPrinted>2010-07-30T10:06:21Z</cp:lastPrinted>
  <dcterms:created xsi:type="dcterms:W3CDTF">2009-07-07T09:59:08Z</dcterms:created>
  <dcterms:modified xsi:type="dcterms:W3CDTF">2025-01-27T08:33:12Z</dcterms:modified>
</cp:coreProperties>
</file>